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8_{A7569F33-748D-4E41-B661-2A077764BE7F}" xr6:coauthVersionLast="47" xr6:coauthVersionMax="47" xr10:uidLastSave="{00000000-0000-0000-0000-000000000000}"/>
  <bookViews>
    <workbookView xWindow="3960" yWindow="3048" windowWidth="17280" windowHeight="8880" tabRatio="606" firstSheet="2" activeTab="6"/>
  </bookViews>
  <sheets>
    <sheet name="MONTHENTRY" sheetId="8" state="hidden" r:id="rId1"/>
    <sheet name="Sum &amp; FG" sheetId="4" r:id="rId2"/>
    <sheet name="State Details" sheetId="23" r:id="rId3"/>
    <sheet name="LG Details" sheetId="17" r:id="rId4"/>
    <sheet name="Ecology to States" sheetId="13" r:id="rId5"/>
    <sheet name="SumSum" sheetId="14" r:id="rId6"/>
    <sheet name="Ecology to Individual LGCs" sheetId="18" r:id="rId7"/>
  </sheets>
  <definedNames>
    <definedName name="ACCTDATE">#REF!</definedName>
    <definedName name="acctmonth">MONTHENTRY!$F$6</definedName>
    <definedName name="previuosmonth">MONTHENTRY!$B$6</definedName>
    <definedName name="_xlnm.Print_Area" localSheetId="5">SumSum!$A$1:$K$44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8" l="1"/>
  <c r="C1" i="8"/>
  <c r="C5" i="8"/>
  <c r="B6" i="8" s="1"/>
  <c r="F5" i="8"/>
  <c r="F11" i="8" s="1"/>
  <c r="G5" i="8"/>
  <c r="B5" i="8" s="1"/>
  <c r="B8" i="8"/>
  <c r="F8" i="8"/>
  <c r="B9" i="8"/>
  <c r="F9" i="8"/>
  <c r="F10" i="8"/>
  <c r="B12" i="8"/>
  <c r="F12" i="8"/>
  <c r="B13" i="8"/>
  <c r="F13" i="8"/>
  <c r="F14" i="8"/>
  <c r="B16" i="8"/>
  <c r="F16" i="8"/>
  <c r="B17" i="8"/>
  <c r="F17" i="8"/>
  <c r="F18" i="8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C21" i="4"/>
  <c r="D21" i="4"/>
  <c r="E21" i="4"/>
  <c r="F21" i="4"/>
  <c r="G21" i="4"/>
  <c r="E27" i="4"/>
  <c r="I27" i="4"/>
  <c r="E28" i="4"/>
  <c r="I28" i="4"/>
  <c r="E29" i="4"/>
  <c r="I29" i="4"/>
  <c r="E30" i="4"/>
  <c r="E32" i="4" s="1"/>
  <c r="I30" i="4"/>
  <c r="E31" i="4"/>
  <c r="I31" i="4"/>
  <c r="C32" i="4"/>
  <c r="D32" i="4"/>
  <c r="F32" i="4"/>
  <c r="G32" i="4"/>
  <c r="H32" i="4"/>
  <c r="F10" i="23"/>
  <c r="J10" i="23" s="1"/>
  <c r="I10" i="23"/>
  <c r="N10" i="23"/>
  <c r="O10" i="23" s="1"/>
  <c r="R10" i="23"/>
  <c r="S10" i="23"/>
  <c r="F11" i="23"/>
  <c r="I11" i="23"/>
  <c r="O11" i="23"/>
  <c r="R11" i="23"/>
  <c r="F12" i="23"/>
  <c r="I12" i="23"/>
  <c r="N12" i="23"/>
  <c r="O12" i="23"/>
  <c r="R12" i="23"/>
  <c r="S12" i="23"/>
  <c r="F13" i="23"/>
  <c r="I13" i="23"/>
  <c r="O13" i="23"/>
  <c r="R13" i="23"/>
  <c r="S13" i="23"/>
  <c r="F14" i="23"/>
  <c r="J14" i="23" s="1"/>
  <c r="T14" i="23" s="1"/>
  <c r="I14" i="23"/>
  <c r="O14" i="23"/>
  <c r="R14" i="23"/>
  <c r="S14" i="23"/>
  <c r="F15" i="23"/>
  <c r="I15" i="23"/>
  <c r="N15" i="23"/>
  <c r="O15" i="23" s="1"/>
  <c r="R15" i="23"/>
  <c r="S15" i="23"/>
  <c r="F16" i="23"/>
  <c r="I16" i="23"/>
  <c r="I46" i="23" s="1"/>
  <c r="N16" i="23"/>
  <c r="O16" i="23" s="1"/>
  <c r="R16" i="23"/>
  <c r="F17" i="23"/>
  <c r="I17" i="23"/>
  <c r="O17" i="23"/>
  <c r="R17" i="23"/>
  <c r="F18" i="23"/>
  <c r="S18" i="23" s="1"/>
  <c r="I18" i="23"/>
  <c r="N18" i="23"/>
  <c r="O18" i="23"/>
  <c r="R18" i="23"/>
  <c r="F19" i="23"/>
  <c r="S19" i="23" s="1"/>
  <c r="I19" i="23"/>
  <c r="J19" i="23" s="1"/>
  <c r="T19" i="23" s="1"/>
  <c r="N19" i="23"/>
  <c r="O19" i="23"/>
  <c r="R19" i="23"/>
  <c r="F20" i="23"/>
  <c r="I20" i="23"/>
  <c r="O20" i="23"/>
  <c r="R20" i="23"/>
  <c r="F21" i="23"/>
  <c r="S21" i="23" s="1"/>
  <c r="I21" i="23"/>
  <c r="J21" i="23"/>
  <c r="N21" i="23"/>
  <c r="R21" i="23"/>
  <c r="F22" i="23"/>
  <c r="J22" i="23" s="1"/>
  <c r="T22" i="23" s="1"/>
  <c r="I22" i="23"/>
  <c r="O22" i="23"/>
  <c r="R22" i="23"/>
  <c r="S22" i="23"/>
  <c r="F23" i="23"/>
  <c r="I23" i="23"/>
  <c r="J23" i="23"/>
  <c r="O23" i="23"/>
  <c r="R23" i="23"/>
  <c r="S23" i="23"/>
  <c r="T23" i="23"/>
  <c r="F24" i="23"/>
  <c r="I24" i="23"/>
  <c r="J24" i="23"/>
  <c r="O24" i="23"/>
  <c r="R24" i="23"/>
  <c r="S24" i="23"/>
  <c r="F25" i="23"/>
  <c r="J25" i="23" s="1"/>
  <c r="I25" i="23"/>
  <c r="N25" i="23"/>
  <c r="O25" i="23" s="1"/>
  <c r="R25" i="23"/>
  <c r="F26" i="23"/>
  <c r="J26" i="23" s="1"/>
  <c r="I26" i="23"/>
  <c r="O26" i="23"/>
  <c r="R26" i="23"/>
  <c r="S26" i="23"/>
  <c r="T26" i="23"/>
  <c r="F27" i="23"/>
  <c r="I27" i="23"/>
  <c r="O27" i="23"/>
  <c r="R27" i="23"/>
  <c r="S27" i="23"/>
  <c r="F28" i="23"/>
  <c r="I28" i="23"/>
  <c r="O28" i="23"/>
  <c r="R28" i="23"/>
  <c r="F29" i="23"/>
  <c r="I29" i="23"/>
  <c r="O29" i="23"/>
  <c r="R29" i="23"/>
  <c r="F30" i="23"/>
  <c r="S30" i="23" s="1"/>
  <c r="I30" i="23"/>
  <c r="J30" i="23"/>
  <c r="T30" i="23" s="1"/>
  <c r="N30" i="23"/>
  <c r="O30" i="23"/>
  <c r="R30" i="23"/>
  <c r="F31" i="23"/>
  <c r="S31" i="23" s="1"/>
  <c r="I31" i="23"/>
  <c r="N31" i="23"/>
  <c r="O31" i="23"/>
  <c r="R31" i="23"/>
  <c r="F32" i="23"/>
  <c r="S32" i="23" s="1"/>
  <c r="I32" i="23"/>
  <c r="J32" i="23"/>
  <c r="N32" i="23"/>
  <c r="O32" i="23"/>
  <c r="R32" i="23"/>
  <c r="T32" i="23"/>
  <c r="F33" i="23"/>
  <c r="I33" i="23"/>
  <c r="O33" i="23"/>
  <c r="R33" i="23"/>
  <c r="F34" i="23"/>
  <c r="S34" i="23" s="1"/>
  <c r="I34" i="23"/>
  <c r="J34" i="23"/>
  <c r="O34" i="23"/>
  <c r="R34" i="23"/>
  <c r="F35" i="23"/>
  <c r="I35" i="23"/>
  <c r="J35" i="23"/>
  <c r="N35" i="23"/>
  <c r="O35" i="23"/>
  <c r="R35" i="23"/>
  <c r="S35" i="23"/>
  <c r="F36" i="23"/>
  <c r="I36" i="23"/>
  <c r="J36" i="23" s="1"/>
  <c r="O36" i="23"/>
  <c r="R36" i="23"/>
  <c r="S36" i="23"/>
  <c r="T36" i="23"/>
  <c r="F37" i="23"/>
  <c r="I37" i="23"/>
  <c r="J37" i="23"/>
  <c r="N37" i="23"/>
  <c r="O37" i="23"/>
  <c r="R37" i="23"/>
  <c r="S37" i="23"/>
  <c r="T37" i="23"/>
  <c r="F38" i="23"/>
  <c r="I38" i="23"/>
  <c r="J38" i="23"/>
  <c r="O38" i="23"/>
  <c r="R38" i="23"/>
  <c r="S38" i="23"/>
  <c r="T38" i="23"/>
  <c r="F39" i="23"/>
  <c r="I39" i="23"/>
  <c r="O39" i="23"/>
  <c r="R39" i="23"/>
  <c r="F40" i="23"/>
  <c r="I40" i="23"/>
  <c r="N40" i="23"/>
  <c r="O40" i="23"/>
  <c r="R40" i="23"/>
  <c r="F41" i="23"/>
  <c r="I41" i="23"/>
  <c r="N41" i="23"/>
  <c r="O41" i="23"/>
  <c r="R41" i="23"/>
  <c r="F42" i="23"/>
  <c r="I42" i="23"/>
  <c r="O42" i="23"/>
  <c r="R42" i="23"/>
  <c r="S42" i="23"/>
  <c r="F43" i="23"/>
  <c r="J43" i="23" s="1"/>
  <c r="I43" i="23"/>
  <c r="O43" i="23"/>
  <c r="R43" i="23"/>
  <c r="S43" i="23"/>
  <c r="T43" i="23"/>
  <c r="F44" i="23"/>
  <c r="S44" i="23" s="1"/>
  <c r="I44" i="23"/>
  <c r="J44" i="23"/>
  <c r="O44" i="23"/>
  <c r="R44" i="23"/>
  <c r="T44" i="23"/>
  <c r="F45" i="23"/>
  <c r="I45" i="23"/>
  <c r="O45" i="23"/>
  <c r="R45" i="23"/>
  <c r="D46" i="23"/>
  <c r="E46" i="23"/>
  <c r="G46" i="23"/>
  <c r="H46" i="23"/>
  <c r="K46" i="23"/>
  <c r="L46" i="23"/>
  <c r="M46" i="23"/>
  <c r="P46" i="23"/>
  <c r="Q46" i="23"/>
  <c r="J7" i="17"/>
  <c r="M7" i="17" s="1"/>
  <c r="K7" i="17"/>
  <c r="T7" i="17"/>
  <c r="AA7" i="17" s="1"/>
  <c r="Y7" i="17"/>
  <c r="J8" i="17"/>
  <c r="K8" i="17"/>
  <c r="M8" i="17"/>
  <c r="T8" i="17"/>
  <c r="AA8" i="17" s="1"/>
  <c r="Y8" i="17"/>
  <c r="J9" i="17"/>
  <c r="T9" i="17"/>
  <c r="Y9" i="17"/>
  <c r="AA9" i="17"/>
  <c r="J10" i="17"/>
  <c r="K10" i="17" s="1"/>
  <c r="M10" i="17"/>
  <c r="T10" i="17"/>
  <c r="Y10" i="17"/>
  <c r="AA10" i="17"/>
  <c r="J11" i="17"/>
  <c r="M11" i="17" s="1"/>
  <c r="K11" i="17"/>
  <c r="T11" i="17"/>
  <c r="AA11" i="17" s="1"/>
  <c r="Y11" i="17"/>
  <c r="J12" i="17"/>
  <c r="K12" i="17"/>
  <c r="M12" i="17"/>
  <c r="T12" i="17"/>
  <c r="AA12" i="17" s="1"/>
  <c r="Y12" i="17"/>
  <c r="J13" i="17"/>
  <c r="T13" i="17"/>
  <c r="AA13" i="17" s="1"/>
  <c r="Y13" i="17"/>
  <c r="J14" i="17"/>
  <c r="K14" i="17"/>
  <c r="M14" i="17"/>
  <c r="T14" i="17"/>
  <c r="Y14" i="17"/>
  <c r="AA14" i="17"/>
  <c r="J15" i="17"/>
  <c r="K15" i="17"/>
  <c r="M15" i="17"/>
  <c r="T15" i="17"/>
  <c r="AA15" i="17" s="1"/>
  <c r="Y15" i="17"/>
  <c r="J16" i="17"/>
  <c r="K16" i="17"/>
  <c r="M16" i="17"/>
  <c r="T16" i="17"/>
  <c r="Y16" i="17"/>
  <c r="AA16" i="17"/>
  <c r="J17" i="17"/>
  <c r="T17" i="17"/>
  <c r="AA17" i="17" s="1"/>
  <c r="Y17" i="17"/>
  <c r="J18" i="17"/>
  <c r="K18" i="17" s="1"/>
  <c r="T18" i="17"/>
  <c r="Y18" i="17"/>
  <c r="AA18" i="17"/>
  <c r="J19" i="17"/>
  <c r="K19" i="17" s="1"/>
  <c r="M19" i="17"/>
  <c r="T19" i="17"/>
  <c r="AA19" i="17" s="1"/>
  <c r="Y19" i="17"/>
  <c r="J20" i="17"/>
  <c r="K20" i="17"/>
  <c r="M20" i="17"/>
  <c r="T20" i="17"/>
  <c r="Y20" i="17"/>
  <c r="AA20" i="17"/>
  <c r="J21" i="17"/>
  <c r="T21" i="17"/>
  <c r="Y21" i="17"/>
  <c r="AA21" i="17"/>
  <c r="J22" i="17"/>
  <c r="T22" i="17"/>
  <c r="Y22" i="17"/>
  <c r="AA22" i="17"/>
  <c r="J23" i="17"/>
  <c r="K23" i="17"/>
  <c r="M23" i="17"/>
  <c r="T23" i="17"/>
  <c r="AA23" i="17" s="1"/>
  <c r="Y23" i="17"/>
  <c r="E24" i="17"/>
  <c r="F24" i="17"/>
  <c r="G24" i="17"/>
  <c r="H24" i="17"/>
  <c r="I24" i="17"/>
  <c r="L24" i="17"/>
  <c r="T24" i="17"/>
  <c r="AA24" i="17" s="1"/>
  <c r="Y24" i="17"/>
  <c r="F25" i="17"/>
  <c r="K25" i="17"/>
  <c r="M25" i="17"/>
  <c r="T25" i="17"/>
  <c r="Y25" i="17"/>
  <c r="AA25" i="17"/>
  <c r="F26" i="17"/>
  <c r="K26" i="17"/>
  <c r="M26" i="17"/>
  <c r="S26" i="17"/>
  <c r="T26" i="17"/>
  <c r="U26" i="17"/>
  <c r="V26" i="17"/>
  <c r="W26" i="17"/>
  <c r="X26" i="17"/>
  <c r="Z26" i="17"/>
  <c r="AA26" i="17"/>
  <c r="F27" i="17"/>
  <c r="K27" i="17"/>
  <c r="Y27" i="17"/>
  <c r="AA27" i="17"/>
  <c r="F28" i="17"/>
  <c r="K28" i="17"/>
  <c r="M28" i="17"/>
  <c r="Y28" i="17"/>
  <c r="AA28" i="17"/>
  <c r="F29" i="17"/>
  <c r="K29" i="17"/>
  <c r="M29" i="17"/>
  <c r="Y29" i="17"/>
  <c r="AA29" i="17"/>
  <c r="F30" i="17"/>
  <c r="M30" i="17" s="1"/>
  <c r="K30" i="17"/>
  <c r="Y30" i="17"/>
  <c r="AA30" i="17"/>
  <c r="F31" i="17"/>
  <c r="K31" i="17"/>
  <c r="M31" i="17"/>
  <c r="Y31" i="17"/>
  <c r="AA31" i="17"/>
  <c r="F32" i="17"/>
  <c r="K32" i="17"/>
  <c r="M32" i="17"/>
  <c r="Y32" i="17"/>
  <c r="AA32" i="17"/>
  <c r="F33" i="17"/>
  <c r="K33" i="17"/>
  <c r="M33" i="17"/>
  <c r="Y33" i="17"/>
  <c r="AA33" i="17"/>
  <c r="F34" i="17"/>
  <c r="K34" i="17"/>
  <c r="M34" i="17"/>
  <c r="Y34" i="17"/>
  <c r="AA34" i="17"/>
  <c r="F35" i="17"/>
  <c r="M35" i="17" s="1"/>
  <c r="K35" i="17"/>
  <c r="Y35" i="17"/>
  <c r="AA35" i="17"/>
  <c r="F36" i="17"/>
  <c r="K36" i="17"/>
  <c r="M36" i="17"/>
  <c r="Y36" i="17"/>
  <c r="AA36" i="17"/>
  <c r="F37" i="17"/>
  <c r="K37" i="17"/>
  <c r="M37" i="17"/>
  <c r="Y37" i="17"/>
  <c r="AA37" i="17"/>
  <c r="F38" i="17"/>
  <c r="M38" i="17" s="1"/>
  <c r="K38" i="17"/>
  <c r="Y38" i="17"/>
  <c r="AA38" i="17"/>
  <c r="AA61" i="17" s="1"/>
  <c r="F39" i="17"/>
  <c r="M39" i="17" s="1"/>
  <c r="K39" i="17"/>
  <c r="Y39" i="17"/>
  <c r="AA39" i="17"/>
  <c r="F40" i="17"/>
  <c r="K40" i="17"/>
  <c r="M40" i="17"/>
  <c r="Y40" i="17"/>
  <c r="AA40" i="17"/>
  <c r="F41" i="17"/>
  <c r="K41" i="17"/>
  <c r="M41" i="17"/>
  <c r="Y41" i="17"/>
  <c r="AA41" i="17"/>
  <c r="F42" i="17"/>
  <c r="M42" i="17" s="1"/>
  <c r="K42" i="17"/>
  <c r="Y42" i="17"/>
  <c r="AA42" i="17"/>
  <c r="F43" i="17"/>
  <c r="M43" i="17" s="1"/>
  <c r="K43" i="17"/>
  <c r="Y43" i="17"/>
  <c r="AA43" i="17"/>
  <c r="F44" i="17"/>
  <c r="M44" i="17" s="1"/>
  <c r="K44" i="17"/>
  <c r="Y44" i="17"/>
  <c r="AA44" i="17"/>
  <c r="F45" i="17"/>
  <c r="K45" i="17"/>
  <c r="M45" i="17"/>
  <c r="Y45" i="17"/>
  <c r="AA45" i="17"/>
  <c r="E46" i="17"/>
  <c r="G46" i="17"/>
  <c r="H46" i="17"/>
  <c r="I46" i="17"/>
  <c r="J46" i="17"/>
  <c r="K46" i="17" s="1"/>
  <c r="L46" i="17"/>
  <c r="Y46" i="17"/>
  <c r="AA46" i="17"/>
  <c r="J47" i="17"/>
  <c r="K47" i="17"/>
  <c r="M47" i="17"/>
  <c r="Y47" i="17"/>
  <c r="AA47" i="17"/>
  <c r="J48" i="17"/>
  <c r="K48" i="17"/>
  <c r="Y48" i="17"/>
  <c r="AA48" i="17"/>
  <c r="J49" i="17"/>
  <c r="K49" i="17"/>
  <c r="M49" i="17"/>
  <c r="Y49" i="17"/>
  <c r="AA49" i="17"/>
  <c r="J50" i="17"/>
  <c r="K50" i="17"/>
  <c r="M50" i="17"/>
  <c r="Y50" i="17"/>
  <c r="AA50" i="17"/>
  <c r="J51" i="17"/>
  <c r="Y51" i="17"/>
  <c r="AA51" i="17"/>
  <c r="J52" i="17"/>
  <c r="K52" i="17"/>
  <c r="M52" i="17"/>
  <c r="Y52" i="17"/>
  <c r="AA52" i="17"/>
  <c r="J53" i="17"/>
  <c r="Y53" i="17"/>
  <c r="AA53" i="17"/>
  <c r="J54" i="17"/>
  <c r="K54" i="17"/>
  <c r="M54" i="17"/>
  <c r="Y54" i="17"/>
  <c r="AA54" i="17"/>
  <c r="J55" i="17"/>
  <c r="K55" i="17"/>
  <c r="M55" i="17"/>
  <c r="Y55" i="17"/>
  <c r="AA55" i="17"/>
  <c r="J56" i="17"/>
  <c r="M56" i="17" s="1"/>
  <c r="K56" i="17"/>
  <c r="Y56" i="17"/>
  <c r="AA56" i="17"/>
  <c r="J57" i="17"/>
  <c r="K57" i="17" s="1"/>
  <c r="Y57" i="17"/>
  <c r="AA57" i="17"/>
  <c r="J58" i="17"/>
  <c r="K58" i="17"/>
  <c r="M58" i="17"/>
  <c r="Y58" i="17"/>
  <c r="AA58" i="17"/>
  <c r="J59" i="17"/>
  <c r="K59" i="17"/>
  <c r="M59" i="17"/>
  <c r="Y59" i="17"/>
  <c r="AA59" i="17"/>
  <c r="J60" i="17"/>
  <c r="M60" i="17" s="1"/>
  <c r="K60" i="17"/>
  <c r="Y60" i="17"/>
  <c r="AA60" i="17"/>
  <c r="J61" i="17"/>
  <c r="S61" i="17"/>
  <c r="T61" i="17"/>
  <c r="U61" i="17"/>
  <c r="V61" i="17"/>
  <c r="W61" i="17"/>
  <c r="X61" i="17"/>
  <c r="Z61" i="17"/>
  <c r="J62" i="17"/>
  <c r="T62" i="17"/>
  <c r="AA62" i="17" s="1"/>
  <c r="X62" i="17"/>
  <c r="Y62" i="17" s="1"/>
  <c r="J63" i="17"/>
  <c r="K63" i="17"/>
  <c r="M63" i="17"/>
  <c r="X63" i="17"/>
  <c r="J64" i="17"/>
  <c r="K64" i="17"/>
  <c r="M64" i="17"/>
  <c r="X64" i="17"/>
  <c r="Y64" i="17"/>
  <c r="AA64" i="17"/>
  <c r="J65" i="17"/>
  <c r="M65" i="17" s="1"/>
  <c r="X65" i="17"/>
  <c r="Y65" i="17"/>
  <c r="AA65" i="17"/>
  <c r="J66" i="17"/>
  <c r="K66" i="17"/>
  <c r="M66" i="17"/>
  <c r="X66" i="17"/>
  <c r="J67" i="17"/>
  <c r="K67" i="17"/>
  <c r="M67" i="17"/>
  <c r="X67" i="17"/>
  <c r="Y67" i="17"/>
  <c r="AA67" i="17"/>
  <c r="J68" i="17"/>
  <c r="K68" i="17"/>
  <c r="M68" i="17"/>
  <c r="X68" i="17"/>
  <c r="Y68" i="17" s="1"/>
  <c r="J69" i="17"/>
  <c r="M69" i="17" s="1"/>
  <c r="K69" i="17"/>
  <c r="X69" i="17"/>
  <c r="Y69" i="17"/>
  <c r="AA69" i="17"/>
  <c r="J70" i="17"/>
  <c r="K70" i="17" s="1"/>
  <c r="X70" i="17"/>
  <c r="J71" i="17"/>
  <c r="M71" i="17" s="1"/>
  <c r="K71" i="17"/>
  <c r="X71" i="17"/>
  <c r="AA71" i="17" s="1"/>
  <c r="Y71" i="17"/>
  <c r="J72" i="17"/>
  <c r="K72" i="17"/>
  <c r="M72" i="17"/>
  <c r="X72" i="17"/>
  <c r="J73" i="17"/>
  <c r="M73" i="17" s="1"/>
  <c r="X73" i="17"/>
  <c r="Y73" i="17"/>
  <c r="AA73" i="17"/>
  <c r="J74" i="17"/>
  <c r="X74" i="17"/>
  <c r="J75" i="17"/>
  <c r="K75" i="17"/>
  <c r="M75" i="17"/>
  <c r="X75" i="17"/>
  <c r="AA75" i="17" s="1"/>
  <c r="Y75" i="17"/>
  <c r="J76" i="17"/>
  <c r="K76" i="17"/>
  <c r="M76" i="17"/>
  <c r="X76" i="17"/>
  <c r="Y76" i="17"/>
  <c r="AA76" i="17"/>
  <c r="J77" i="17"/>
  <c r="X77" i="17"/>
  <c r="Y77" i="17"/>
  <c r="AA77" i="17"/>
  <c r="E78" i="17"/>
  <c r="F78" i="17"/>
  <c r="G78" i="17"/>
  <c r="H78" i="17"/>
  <c r="I78" i="17"/>
  <c r="L78" i="17"/>
  <c r="X78" i="17"/>
  <c r="Y78" i="17"/>
  <c r="AA78" i="17"/>
  <c r="K79" i="17"/>
  <c r="M79" i="17"/>
  <c r="X79" i="17"/>
  <c r="Y79" i="17"/>
  <c r="AA79" i="17"/>
  <c r="K80" i="17"/>
  <c r="M80" i="17"/>
  <c r="X80" i="17"/>
  <c r="K81" i="17"/>
  <c r="M81" i="17"/>
  <c r="X81" i="17"/>
  <c r="Y81" i="17"/>
  <c r="AA81" i="17"/>
  <c r="K82" i="17"/>
  <c r="M82" i="17"/>
  <c r="X82" i="17"/>
  <c r="Y82" i="17"/>
  <c r="AA82" i="17"/>
  <c r="K83" i="17"/>
  <c r="M83" i="17"/>
  <c r="S83" i="17"/>
  <c r="U83" i="17"/>
  <c r="V83" i="17"/>
  <c r="W83" i="17"/>
  <c r="Z83" i="17"/>
  <c r="K84" i="17"/>
  <c r="M84" i="17"/>
  <c r="T84" i="17"/>
  <c r="X84" i="17"/>
  <c r="K85" i="17"/>
  <c r="M85" i="17"/>
  <c r="T85" i="17"/>
  <c r="X85" i="17"/>
  <c r="Y85" i="17"/>
  <c r="AA85" i="17"/>
  <c r="K86" i="17"/>
  <c r="M86" i="17"/>
  <c r="T86" i="17"/>
  <c r="AA86" i="17" s="1"/>
  <c r="X86" i="17"/>
  <c r="Y86" i="17"/>
  <c r="K87" i="17"/>
  <c r="M87" i="17"/>
  <c r="T87" i="17"/>
  <c r="AA87" i="17" s="1"/>
  <c r="X87" i="17"/>
  <c r="Y87" i="17" s="1"/>
  <c r="K88" i="17"/>
  <c r="M88" i="17"/>
  <c r="T88" i="17"/>
  <c r="X88" i="17"/>
  <c r="AA88" i="17" s="1"/>
  <c r="K89" i="17"/>
  <c r="M89" i="17"/>
  <c r="T89" i="17"/>
  <c r="X89" i="17"/>
  <c r="Y89" i="17"/>
  <c r="AA89" i="17"/>
  <c r="K90" i="17"/>
  <c r="M90" i="17"/>
  <c r="T90" i="17"/>
  <c r="X90" i="17"/>
  <c r="Y90" i="17" s="1"/>
  <c r="K91" i="17"/>
  <c r="M91" i="17"/>
  <c r="T91" i="17"/>
  <c r="AA91" i="17" s="1"/>
  <c r="X91" i="17"/>
  <c r="Y91" i="17" s="1"/>
  <c r="K92" i="17"/>
  <c r="M92" i="17"/>
  <c r="T92" i="17"/>
  <c r="X92" i="17"/>
  <c r="Y92" i="17"/>
  <c r="AA92" i="17"/>
  <c r="K93" i="17"/>
  <c r="M93" i="17"/>
  <c r="T93" i="17"/>
  <c r="X93" i="17"/>
  <c r="Y93" i="17"/>
  <c r="AA93" i="17"/>
  <c r="K94" i="17"/>
  <c r="M94" i="17"/>
  <c r="T94" i="17"/>
  <c r="AA94" i="17" s="1"/>
  <c r="X94" i="17"/>
  <c r="Y94" i="17"/>
  <c r="K95" i="17"/>
  <c r="M95" i="17"/>
  <c r="T95" i="17"/>
  <c r="X95" i="17"/>
  <c r="Y95" i="17"/>
  <c r="K96" i="17"/>
  <c r="M96" i="17"/>
  <c r="T96" i="17"/>
  <c r="X96" i="17"/>
  <c r="Y96" i="17"/>
  <c r="AA96" i="17"/>
  <c r="K97" i="17"/>
  <c r="M97" i="17"/>
  <c r="T97" i="17"/>
  <c r="X97" i="17"/>
  <c r="Y97" i="17"/>
  <c r="AA97" i="17"/>
  <c r="K98" i="17"/>
  <c r="M98" i="17"/>
  <c r="T98" i="17"/>
  <c r="AA98" i="17" s="1"/>
  <c r="X98" i="17"/>
  <c r="Y98" i="17" s="1"/>
  <c r="K99" i="17"/>
  <c r="M99" i="17"/>
  <c r="T99" i="17"/>
  <c r="X99" i="17"/>
  <c r="Y99" i="17"/>
  <c r="AA99" i="17"/>
  <c r="E100" i="17"/>
  <c r="F100" i="17"/>
  <c r="G100" i="17"/>
  <c r="H100" i="17"/>
  <c r="I100" i="17"/>
  <c r="J100" i="17"/>
  <c r="K100" i="17"/>
  <c r="L100" i="17"/>
  <c r="T100" i="17"/>
  <c r="X100" i="17"/>
  <c r="Y100" i="17"/>
  <c r="AA100" i="17"/>
  <c r="K101" i="17"/>
  <c r="M101" i="17"/>
  <c r="T101" i="17"/>
  <c r="AA101" i="17" s="1"/>
  <c r="X101" i="17"/>
  <c r="Y101" i="17" s="1"/>
  <c r="K102" i="17"/>
  <c r="M102" i="17"/>
  <c r="T102" i="17"/>
  <c r="X102" i="17"/>
  <c r="Y102" i="17"/>
  <c r="AA102" i="17"/>
  <c r="K103" i="17"/>
  <c r="M103" i="17"/>
  <c r="T103" i="17"/>
  <c r="X103" i="17"/>
  <c r="Y103" i="17" s="1"/>
  <c r="K104" i="17"/>
  <c r="M104" i="17"/>
  <c r="T104" i="17"/>
  <c r="X104" i="17"/>
  <c r="Y104" i="17"/>
  <c r="AA104" i="17"/>
  <c r="K105" i="17"/>
  <c r="M105" i="17"/>
  <c r="S105" i="17"/>
  <c r="U105" i="17"/>
  <c r="V105" i="17"/>
  <c r="W105" i="17"/>
  <c r="Z105" i="17"/>
  <c r="K106" i="17"/>
  <c r="M106" i="17"/>
  <c r="X106" i="17"/>
  <c r="Y106" i="17"/>
  <c r="AA106" i="17"/>
  <c r="K107" i="17"/>
  <c r="M107" i="17"/>
  <c r="X107" i="17"/>
  <c r="AA107" i="17" s="1"/>
  <c r="Y107" i="17"/>
  <c r="K108" i="17"/>
  <c r="M108" i="17"/>
  <c r="X108" i="17"/>
  <c r="Y108" i="17"/>
  <c r="AA108" i="17"/>
  <c r="K109" i="17"/>
  <c r="M109" i="17"/>
  <c r="X109" i="17"/>
  <c r="Y109" i="17"/>
  <c r="AA109" i="17"/>
  <c r="K110" i="17"/>
  <c r="M110" i="17"/>
  <c r="X110" i="17"/>
  <c r="Y110" i="17"/>
  <c r="AA110" i="17"/>
  <c r="K111" i="17"/>
  <c r="M111" i="17"/>
  <c r="X111" i="17"/>
  <c r="Y111" i="17" s="1"/>
  <c r="AA111" i="17"/>
  <c r="K112" i="17"/>
  <c r="M112" i="17"/>
  <c r="X112" i="17"/>
  <c r="K113" i="17"/>
  <c r="M113" i="17"/>
  <c r="X113" i="17"/>
  <c r="Y113" i="17" s="1"/>
  <c r="AA113" i="17"/>
  <c r="K114" i="17"/>
  <c r="M114" i="17"/>
  <c r="X114" i="17"/>
  <c r="Y114" i="17"/>
  <c r="AA114" i="17"/>
  <c r="K115" i="17"/>
  <c r="M115" i="17"/>
  <c r="X115" i="17"/>
  <c r="AA115" i="17" s="1"/>
  <c r="K116" i="17"/>
  <c r="M116" i="17"/>
  <c r="X116" i="17"/>
  <c r="Y116" i="17"/>
  <c r="K117" i="17"/>
  <c r="M117" i="17"/>
  <c r="X117" i="17"/>
  <c r="Y117" i="17"/>
  <c r="AA117" i="17"/>
  <c r="K118" i="17"/>
  <c r="M118" i="17"/>
  <c r="X118" i="17"/>
  <c r="Y118" i="17" s="1"/>
  <c r="AA118" i="17"/>
  <c r="K119" i="17"/>
  <c r="M119" i="17"/>
  <c r="X119" i="17"/>
  <c r="Y119" i="17"/>
  <c r="AA119" i="17"/>
  <c r="K120" i="17"/>
  <c r="M120" i="17"/>
  <c r="X120" i="17"/>
  <c r="E121" i="17"/>
  <c r="F121" i="17"/>
  <c r="G121" i="17"/>
  <c r="H121" i="17"/>
  <c r="I121" i="17"/>
  <c r="K121" i="17" s="1"/>
  <c r="J121" i="17"/>
  <c r="L121" i="17"/>
  <c r="X121" i="17"/>
  <c r="Y121" i="17"/>
  <c r="AA121" i="17"/>
  <c r="J122" i="17"/>
  <c r="S122" i="17"/>
  <c r="T122" i="17"/>
  <c r="U122" i="17"/>
  <c r="V122" i="17"/>
  <c r="W122" i="17"/>
  <c r="Z122" i="17"/>
  <c r="J123" i="17"/>
  <c r="K123" i="17" s="1"/>
  <c r="M123" i="17"/>
  <c r="Y123" i="17"/>
  <c r="AA123" i="17"/>
  <c r="J124" i="17"/>
  <c r="Y124" i="17"/>
  <c r="Y143" i="17" s="1"/>
  <c r="AA124" i="17"/>
  <c r="J125" i="17"/>
  <c r="K125" i="17" s="1"/>
  <c r="M125" i="17"/>
  <c r="Y125" i="17"/>
  <c r="AA125" i="17"/>
  <c r="J126" i="17"/>
  <c r="K126" i="17"/>
  <c r="M126" i="17"/>
  <c r="Y126" i="17"/>
  <c r="AA126" i="17"/>
  <c r="J127" i="17"/>
  <c r="M127" i="17" s="1"/>
  <c r="Y127" i="17"/>
  <c r="AA127" i="17"/>
  <c r="J128" i="17"/>
  <c r="M128" i="17" s="1"/>
  <c r="Y128" i="17"/>
  <c r="AA128" i="17"/>
  <c r="J129" i="17"/>
  <c r="K129" i="17"/>
  <c r="M129" i="17"/>
  <c r="Y129" i="17"/>
  <c r="AA129" i="17"/>
  <c r="E130" i="17"/>
  <c r="F130" i="17"/>
  <c r="G130" i="17"/>
  <c r="H130" i="17"/>
  <c r="I130" i="17"/>
  <c r="L130" i="17"/>
  <c r="Y130" i="17"/>
  <c r="AA130" i="17"/>
  <c r="F131" i="17"/>
  <c r="J131" i="17"/>
  <c r="K131" i="17"/>
  <c r="M131" i="17"/>
  <c r="Y131" i="17"/>
  <c r="AA131" i="17"/>
  <c r="F132" i="17"/>
  <c r="J132" i="17"/>
  <c r="K132" i="17" s="1"/>
  <c r="Y132" i="17"/>
  <c r="AA132" i="17"/>
  <c r="F133" i="17"/>
  <c r="M133" i="17" s="1"/>
  <c r="J133" i="17"/>
  <c r="K133" i="17"/>
  <c r="Y133" i="17"/>
  <c r="AA133" i="17"/>
  <c r="F134" i="17"/>
  <c r="J134" i="17"/>
  <c r="K134" i="17"/>
  <c r="M134" i="17"/>
  <c r="Y134" i="17"/>
  <c r="AA134" i="17"/>
  <c r="F135" i="17"/>
  <c r="J135" i="17"/>
  <c r="K135" i="17"/>
  <c r="M135" i="17"/>
  <c r="Y135" i="17"/>
  <c r="AA135" i="17"/>
  <c r="F136" i="17"/>
  <c r="M136" i="17" s="1"/>
  <c r="J136" i="17"/>
  <c r="K136" i="17" s="1"/>
  <c r="Y136" i="17"/>
  <c r="AA136" i="17"/>
  <c r="F137" i="17"/>
  <c r="J137" i="17"/>
  <c r="K137" i="17"/>
  <c r="M137" i="17"/>
  <c r="Y137" i="17"/>
  <c r="AA137" i="17"/>
  <c r="F138" i="17"/>
  <c r="J138" i="17"/>
  <c r="K138" i="17" s="1"/>
  <c r="Y138" i="17"/>
  <c r="AA138" i="17"/>
  <c r="F139" i="17"/>
  <c r="J139" i="17"/>
  <c r="K139" i="17"/>
  <c r="M139" i="17"/>
  <c r="Y139" i="17"/>
  <c r="AA139" i="17"/>
  <c r="F140" i="17"/>
  <c r="J140" i="17"/>
  <c r="K140" i="17" s="1"/>
  <c r="Y140" i="17"/>
  <c r="AA140" i="17"/>
  <c r="F141" i="17"/>
  <c r="J141" i="17"/>
  <c r="K141" i="17" s="1"/>
  <c r="Y141" i="17"/>
  <c r="AA141" i="17"/>
  <c r="F142" i="17"/>
  <c r="M142" i="17" s="1"/>
  <c r="J142" i="17"/>
  <c r="K142" i="17" s="1"/>
  <c r="Y142" i="17"/>
  <c r="AA142" i="17"/>
  <c r="F143" i="17"/>
  <c r="J143" i="17"/>
  <c r="K143" i="17"/>
  <c r="M143" i="17"/>
  <c r="S143" i="17"/>
  <c r="T143" i="17"/>
  <c r="U143" i="17"/>
  <c r="V143" i="17"/>
  <c r="W143" i="17"/>
  <c r="X143" i="17"/>
  <c r="Z143" i="17"/>
  <c r="F144" i="17"/>
  <c r="M144" i="17" s="1"/>
  <c r="J144" i="17"/>
  <c r="K144" i="17"/>
  <c r="T144" i="17"/>
  <c r="Y144" i="17"/>
  <c r="AA144" i="17"/>
  <c r="F145" i="17"/>
  <c r="M145" i="17" s="1"/>
  <c r="J145" i="17"/>
  <c r="K145" i="17"/>
  <c r="T145" i="17"/>
  <c r="Y145" i="17"/>
  <c r="AA145" i="17"/>
  <c r="AA157" i="17" s="1"/>
  <c r="F146" i="17"/>
  <c r="M146" i="17" s="1"/>
  <c r="J146" i="17"/>
  <c r="K146" i="17" s="1"/>
  <c r="T146" i="17"/>
  <c r="AA146" i="17" s="1"/>
  <c r="Y146" i="17"/>
  <c r="F147" i="17"/>
  <c r="J147" i="17"/>
  <c r="K147" i="17"/>
  <c r="T147" i="17"/>
  <c r="AA147" i="17" s="1"/>
  <c r="Y147" i="17"/>
  <c r="F148" i="17"/>
  <c r="J148" i="17"/>
  <c r="K148" i="17"/>
  <c r="M148" i="17"/>
  <c r="T148" i="17"/>
  <c r="AA148" i="17" s="1"/>
  <c r="Y148" i="17"/>
  <c r="F149" i="17"/>
  <c r="J149" i="17"/>
  <c r="K149" i="17"/>
  <c r="M149" i="17"/>
  <c r="T149" i="17"/>
  <c r="AA149" i="17" s="1"/>
  <c r="Y149" i="17"/>
  <c r="F150" i="17"/>
  <c r="J150" i="17"/>
  <c r="K150" i="17"/>
  <c r="M150" i="17"/>
  <c r="T150" i="17"/>
  <c r="Y150" i="17"/>
  <c r="AA150" i="17"/>
  <c r="F151" i="17"/>
  <c r="M151" i="17" s="1"/>
  <c r="J151" i="17"/>
  <c r="K151" i="17" s="1"/>
  <c r="T151" i="17"/>
  <c r="AA151" i="17" s="1"/>
  <c r="Y151" i="17"/>
  <c r="F152" i="17"/>
  <c r="J152" i="17"/>
  <c r="K152" i="17" s="1"/>
  <c r="T152" i="17"/>
  <c r="Y152" i="17"/>
  <c r="AA152" i="17"/>
  <c r="F153" i="17"/>
  <c r="J153" i="17"/>
  <c r="K153" i="17"/>
  <c r="M153" i="17"/>
  <c r="T153" i="17"/>
  <c r="Y153" i="17"/>
  <c r="AA153" i="17"/>
  <c r="E154" i="17"/>
  <c r="G154" i="17"/>
  <c r="H154" i="17"/>
  <c r="I154" i="17"/>
  <c r="L154" i="17"/>
  <c r="T154" i="17"/>
  <c r="AA154" i="17" s="1"/>
  <c r="Y154" i="17"/>
  <c r="K155" i="17"/>
  <c r="M155" i="17"/>
  <c r="T155" i="17"/>
  <c r="Y155" i="17"/>
  <c r="AA155" i="17"/>
  <c r="K156" i="17"/>
  <c r="M156" i="17"/>
  <c r="T156" i="17"/>
  <c r="AA156" i="17" s="1"/>
  <c r="Y156" i="17"/>
  <c r="K157" i="17"/>
  <c r="M157" i="17"/>
  <c r="M182" i="17" s="1"/>
  <c r="S157" i="17"/>
  <c r="U157" i="17"/>
  <c r="V157" i="17"/>
  <c r="W157" i="17"/>
  <c r="Y157" i="17" s="1"/>
  <c r="X157" i="17"/>
  <c r="Z157" i="17"/>
  <c r="K158" i="17"/>
  <c r="M158" i="17"/>
  <c r="X158" i="17"/>
  <c r="Y158" i="17"/>
  <c r="K159" i="17"/>
  <c r="M159" i="17"/>
  <c r="X159" i="17"/>
  <c r="Y159" i="17"/>
  <c r="AA159" i="17"/>
  <c r="K160" i="17"/>
  <c r="M160" i="17"/>
  <c r="X160" i="17"/>
  <c r="Y160" i="17"/>
  <c r="AA160" i="17"/>
  <c r="K161" i="17"/>
  <c r="M161" i="17"/>
  <c r="X161" i="17"/>
  <c r="K162" i="17"/>
  <c r="M162" i="17"/>
  <c r="X162" i="17"/>
  <c r="Y162" i="17"/>
  <c r="AA162" i="17"/>
  <c r="K163" i="17"/>
  <c r="M163" i="17"/>
  <c r="X163" i="17"/>
  <c r="K164" i="17"/>
  <c r="M164" i="17"/>
  <c r="X164" i="17"/>
  <c r="Y164" i="17"/>
  <c r="AA164" i="17"/>
  <c r="K165" i="17"/>
  <c r="M165" i="17"/>
  <c r="X165" i="17"/>
  <c r="Y165" i="17"/>
  <c r="AA165" i="17"/>
  <c r="K166" i="17"/>
  <c r="M166" i="17"/>
  <c r="X166" i="17"/>
  <c r="AA166" i="17" s="1"/>
  <c r="K167" i="17"/>
  <c r="M167" i="17"/>
  <c r="X167" i="17"/>
  <c r="Y167" i="17" s="1"/>
  <c r="K168" i="17"/>
  <c r="M168" i="17"/>
  <c r="X168" i="17"/>
  <c r="Y168" i="17"/>
  <c r="AA168" i="17"/>
  <c r="K169" i="17"/>
  <c r="M169" i="17"/>
  <c r="X169" i="17"/>
  <c r="Y169" i="17"/>
  <c r="AA169" i="17"/>
  <c r="K170" i="17"/>
  <c r="M170" i="17"/>
  <c r="X170" i="17"/>
  <c r="AA170" i="17" s="1"/>
  <c r="Y170" i="17"/>
  <c r="K171" i="17"/>
  <c r="M171" i="17"/>
  <c r="X171" i="17"/>
  <c r="K172" i="17"/>
  <c r="M172" i="17"/>
  <c r="X172" i="17"/>
  <c r="AA172" i="17" s="1"/>
  <c r="Y172" i="17"/>
  <c r="K173" i="17"/>
  <c r="M173" i="17"/>
  <c r="X173" i="17"/>
  <c r="Y173" i="17"/>
  <c r="AA173" i="17"/>
  <c r="K174" i="17"/>
  <c r="M174" i="17"/>
  <c r="X174" i="17"/>
  <c r="AA174" i="17" s="1"/>
  <c r="Y174" i="17"/>
  <c r="K175" i="17"/>
  <c r="M175" i="17"/>
  <c r="X175" i="17"/>
  <c r="K176" i="17"/>
  <c r="M176" i="17"/>
  <c r="X176" i="17"/>
  <c r="Y176" i="17"/>
  <c r="AA176" i="17"/>
  <c r="K177" i="17"/>
  <c r="M177" i="17"/>
  <c r="X177" i="17"/>
  <c r="Y177" i="17"/>
  <c r="AA177" i="17"/>
  <c r="K178" i="17"/>
  <c r="M178" i="17"/>
  <c r="X178" i="17"/>
  <c r="AA178" i="17" s="1"/>
  <c r="Y178" i="17"/>
  <c r="K179" i="17"/>
  <c r="M179" i="17"/>
  <c r="X179" i="17"/>
  <c r="K180" i="17"/>
  <c r="M180" i="17"/>
  <c r="X180" i="17"/>
  <c r="AA180" i="17" s="1"/>
  <c r="Y180" i="17"/>
  <c r="K181" i="17"/>
  <c r="M181" i="17"/>
  <c r="X181" i="17"/>
  <c r="Y181" i="17"/>
  <c r="AA181" i="17"/>
  <c r="E182" i="17"/>
  <c r="F182" i="17"/>
  <c r="G182" i="17"/>
  <c r="H182" i="17"/>
  <c r="I182" i="17"/>
  <c r="J182" i="17"/>
  <c r="K182" i="17"/>
  <c r="L182" i="17"/>
  <c r="X182" i="17"/>
  <c r="F183" i="17"/>
  <c r="J183" i="17"/>
  <c r="K183" i="17"/>
  <c r="M183" i="17"/>
  <c r="S183" i="17"/>
  <c r="U183" i="17"/>
  <c r="V183" i="17"/>
  <c r="W183" i="17"/>
  <c r="Z183" i="17"/>
  <c r="F184" i="17"/>
  <c r="J184" i="17"/>
  <c r="K184" i="17"/>
  <c r="M184" i="17"/>
  <c r="T184" i="17"/>
  <c r="Y184" i="17"/>
  <c r="AA184" i="17"/>
  <c r="F185" i="17"/>
  <c r="J185" i="17"/>
  <c r="K185" i="17"/>
  <c r="M185" i="17"/>
  <c r="T185" i="17"/>
  <c r="AA185" i="17" s="1"/>
  <c r="AA204" i="17" s="1"/>
  <c r="Y185" i="17"/>
  <c r="F186" i="17"/>
  <c r="J186" i="17"/>
  <c r="K186" i="17"/>
  <c r="M186" i="17"/>
  <c r="T186" i="17"/>
  <c r="AA186" i="17" s="1"/>
  <c r="Y186" i="17"/>
  <c r="F187" i="17"/>
  <c r="M187" i="17" s="1"/>
  <c r="J187" i="17"/>
  <c r="K187" i="17"/>
  <c r="T187" i="17"/>
  <c r="Y187" i="17"/>
  <c r="AA187" i="17"/>
  <c r="F188" i="17"/>
  <c r="J188" i="17"/>
  <c r="K188" i="17" s="1"/>
  <c r="M188" i="17"/>
  <c r="T188" i="17"/>
  <c r="Y188" i="17"/>
  <c r="AA188" i="17"/>
  <c r="F189" i="17"/>
  <c r="M189" i="17" s="1"/>
  <c r="J189" i="17"/>
  <c r="K189" i="17"/>
  <c r="T189" i="17"/>
  <c r="AA189" i="17" s="1"/>
  <c r="Y189" i="17"/>
  <c r="F190" i="17"/>
  <c r="J190" i="17"/>
  <c r="K190" i="17" s="1"/>
  <c r="T190" i="17"/>
  <c r="Y190" i="17"/>
  <c r="AA190" i="17"/>
  <c r="F191" i="17"/>
  <c r="J191" i="17"/>
  <c r="K191" i="17"/>
  <c r="T191" i="17"/>
  <c r="AA191" i="17" s="1"/>
  <c r="Y191" i="17"/>
  <c r="F192" i="17"/>
  <c r="J192" i="17"/>
  <c r="K192" i="17" s="1"/>
  <c r="T192" i="17"/>
  <c r="Y192" i="17"/>
  <c r="AA192" i="17"/>
  <c r="F193" i="17"/>
  <c r="M193" i="17" s="1"/>
  <c r="J193" i="17"/>
  <c r="K193" i="17"/>
  <c r="T193" i="17"/>
  <c r="Y193" i="17"/>
  <c r="AA193" i="17"/>
  <c r="F194" i="17"/>
  <c r="M194" i="17" s="1"/>
  <c r="J194" i="17"/>
  <c r="K194" i="17" s="1"/>
  <c r="T194" i="17"/>
  <c r="AA194" i="17" s="1"/>
  <c r="Y194" i="17"/>
  <c r="F195" i="17"/>
  <c r="J195" i="17"/>
  <c r="K195" i="17"/>
  <c r="T195" i="17"/>
  <c r="AA195" i="17" s="1"/>
  <c r="Y195" i="17"/>
  <c r="F196" i="17"/>
  <c r="J196" i="17"/>
  <c r="K196" i="17"/>
  <c r="M196" i="17"/>
  <c r="T196" i="17"/>
  <c r="Y196" i="17"/>
  <c r="AA196" i="17"/>
  <c r="F197" i="17"/>
  <c r="J197" i="17"/>
  <c r="K197" i="17"/>
  <c r="M197" i="17"/>
  <c r="T197" i="17"/>
  <c r="AA197" i="17" s="1"/>
  <c r="Y197" i="17"/>
  <c r="F198" i="17"/>
  <c r="M198" i="17" s="1"/>
  <c r="J198" i="17"/>
  <c r="K198" i="17" s="1"/>
  <c r="T198" i="17"/>
  <c r="Y198" i="17"/>
  <c r="AA198" i="17"/>
  <c r="F199" i="17"/>
  <c r="M199" i="17" s="1"/>
  <c r="J199" i="17"/>
  <c r="K199" i="17"/>
  <c r="T199" i="17"/>
  <c r="Y199" i="17"/>
  <c r="AA199" i="17"/>
  <c r="F200" i="17"/>
  <c r="M200" i="17" s="1"/>
  <c r="J200" i="17"/>
  <c r="K200" i="17" s="1"/>
  <c r="T200" i="17"/>
  <c r="Y200" i="17"/>
  <c r="AA200" i="17"/>
  <c r="E201" i="17"/>
  <c r="F201" i="17"/>
  <c r="G201" i="17"/>
  <c r="H201" i="17"/>
  <c r="I201" i="17"/>
  <c r="L201" i="17"/>
  <c r="T201" i="17"/>
  <c r="Y201" i="17"/>
  <c r="AA201" i="17"/>
  <c r="J202" i="17"/>
  <c r="K202" i="17" s="1"/>
  <c r="T202" i="17"/>
  <c r="AA202" i="17" s="1"/>
  <c r="Y202" i="17"/>
  <c r="J203" i="17"/>
  <c r="K203" i="17"/>
  <c r="M203" i="17"/>
  <c r="T203" i="17"/>
  <c r="Y203" i="17"/>
  <c r="AA203" i="17"/>
  <c r="J204" i="17"/>
  <c r="K204" i="17"/>
  <c r="M204" i="17"/>
  <c r="S204" i="17"/>
  <c r="U204" i="17"/>
  <c r="V204" i="17"/>
  <c r="W204" i="17"/>
  <c r="Y204" i="17" s="1"/>
  <c r="X204" i="17"/>
  <c r="Z204" i="17"/>
  <c r="J205" i="17"/>
  <c r="T205" i="17"/>
  <c r="X205" i="17"/>
  <c r="Y205" i="17" s="1"/>
  <c r="J206" i="17"/>
  <c r="M206" i="17" s="1"/>
  <c r="K206" i="17"/>
  <c r="T206" i="17"/>
  <c r="AA206" i="17" s="1"/>
  <c r="X206" i="17"/>
  <c r="Y206" i="17" s="1"/>
  <c r="J207" i="17"/>
  <c r="K207" i="17"/>
  <c r="M207" i="17"/>
  <c r="T207" i="17"/>
  <c r="X207" i="17"/>
  <c r="Y207" i="17" s="1"/>
  <c r="J208" i="17"/>
  <c r="K208" i="17" s="1"/>
  <c r="T208" i="17"/>
  <c r="AA208" i="17" s="1"/>
  <c r="X208" i="17"/>
  <c r="Y208" i="17" s="1"/>
  <c r="J209" i="17"/>
  <c r="M209" i="17" s="1"/>
  <c r="K209" i="17"/>
  <c r="T209" i="17"/>
  <c r="X209" i="17"/>
  <c r="AA209" i="17" s="1"/>
  <c r="Y209" i="17"/>
  <c r="J210" i="17"/>
  <c r="K210" i="17" s="1"/>
  <c r="M210" i="17"/>
  <c r="T210" i="17"/>
  <c r="X210" i="17"/>
  <c r="Y210" i="17"/>
  <c r="AA210" i="17"/>
  <c r="J211" i="17"/>
  <c r="T211" i="17"/>
  <c r="AA211" i="17" s="1"/>
  <c r="X211" i="17"/>
  <c r="Y211" i="17"/>
  <c r="J212" i="17"/>
  <c r="M212" i="17" s="1"/>
  <c r="K212" i="17"/>
  <c r="T212" i="17"/>
  <c r="X212" i="17"/>
  <c r="J213" i="17"/>
  <c r="K213" i="17" s="1"/>
  <c r="T213" i="17"/>
  <c r="AA213" i="17" s="1"/>
  <c r="X213" i="17"/>
  <c r="Y213" i="17"/>
  <c r="J214" i="17"/>
  <c r="K214" i="17"/>
  <c r="M214" i="17"/>
  <c r="T214" i="17"/>
  <c r="AA214" i="17" s="1"/>
  <c r="X214" i="17"/>
  <c r="Y214" i="17" s="1"/>
  <c r="J215" i="17"/>
  <c r="K215" i="17"/>
  <c r="M215" i="17"/>
  <c r="T215" i="17"/>
  <c r="AA215" i="17" s="1"/>
  <c r="X215" i="17"/>
  <c r="Y215" i="17" s="1"/>
  <c r="J216" i="17"/>
  <c r="T216" i="17"/>
  <c r="X216" i="17"/>
  <c r="Y216" i="17" s="1"/>
  <c r="J217" i="17"/>
  <c r="K217" i="17"/>
  <c r="M217" i="17"/>
  <c r="T217" i="17"/>
  <c r="X217" i="17"/>
  <c r="Y217" i="17" s="1"/>
  <c r="J218" i="17"/>
  <c r="K218" i="17" s="1"/>
  <c r="M218" i="17"/>
  <c r="T218" i="17"/>
  <c r="X218" i="17"/>
  <c r="Y218" i="17"/>
  <c r="AA218" i="17"/>
  <c r="J219" i="17"/>
  <c r="T219" i="17"/>
  <c r="X219" i="17"/>
  <c r="Y219" i="17"/>
  <c r="AA219" i="17"/>
  <c r="J220" i="17"/>
  <c r="M220" i="17" s="1"/>
  <c r="T220" i="17"/>
  <c r="X220" i="17"/>
  <c r="J221" i="17"/>
  <c r="K221" i="17" s="1"/>
  <c r="T221" i="17"/>
  <c r="AA221" i="17" s="1"/>
  <c r="X221" i="17"/>
  <c r="Y221" i="17"/>
  <c r="J222" i="17"/>
  <c r="K222" i="17"/>
  <c r="M222" i="17"/>
  <c r="T222" i="17"/>
  <c r="X222" i="17"/>
  <c r="Y222" i="17" s="1"/>
  <c r="AA222" i="17"/>
  <c r="J223" i="17"/>
  <c r="K223" i="17"/>
  <c r="M223" i="17"/>
  <c r="S223" i="17"/>
  <c r="U223" i="17"/>
  <c r="V223" i="17"/>
  <c r="W223" i="17"/>
  <c r="Z223" i="17"/>
  <c r="J224" i="17"/>
  <c r="T224" i="17"/>
  <c r="Y224" i="17"/>
  <c r="J225" i="17"/>
  <c r="K225" i="17"/>
  <c r="M225" i="17"/>
  <c r="T225" i="17"/>
  <c r="Y225" i="17"/>
  <c r="AA225" i="17"/>
  <c r="J226" i="17"/>
  <c r="K226" i="17"/>
  <c r="M226" i="17"/>
  <c r="T226" i="17"/>
  <c r="AA226" i="17" s="1"/>
  <c r="Y226" i="17"/>
  <c r="E227" i="17"/>
  <c r="F227" i="17"/>
  <c r="G227" i="17"/>
  <c r="H227" i="17"/>
  <c r="I227" i="17"/>
  <c r="L227" i="17"/>
  <c r="T227" i="17"/>
  <c r="AA227" i="17" s="1"/>
  <c r="Y227" i="17"/>
  <c r="F228" i="17"/>
  <c r="M228" i="17" s="1"/>
  <c r="M241" i="17" s="1"/>
  <c r="K228" i="17"/>
  <c r="T228" i="17"/>
  <c r="Y228" i="17"/>
  <c r="AA228" i="17"/>
  <c r="F229" i="17"/>
  <c r="K229" i="17"/>
  <c r="M229" i="17"/>
  <c r="T229" i="17"/>
  <c r="AA229" i="17" s="1"/>
  <c r="Y229" i="17"/>
  <c r="F230" i="17"/>
  <c r="M230" i="17" s="1"/>
  <c r="K230" i="17"/>
  <c r="T230" i="17"/>
  <c r="Y230" i="17"/>
  <c r="AA230" i="17"/>
  <c r="F231" i="17"/>
  <c r="M231" i="17" s="1"/>
  <c r="K231" i="17"/>
  <c r="T231" i="17"/>
  <c r="AA231" i="17" s="1"/>
  <c r="Y231" i="17"/>
  <c r="F232" i="17"/>
  <c r="K232" i="17"/>
  <c r="M232" i="17"/>
  <c r="T232" i="17"/>
  <c r="Y232" i="17"/>
  <c r="AA232" i="17"/>
  <c r="F233" i="17"/>
  <c r="K233" i="17"/>
  <c r="M233" i="17"/>
  <c r="T233" i="17"/>
  <c r="AA233" i="17" s="1"/>
  <c r="Y233" i="17"/>
  <c r="F234" i="17"/>
  <c r="M234" i="17" s="1"/>
  <c r="K234" i="17"/>
  <c r="T234" i="17"/>
  <c r="Y234" i="17"/>
  <c r="AA234" i="17"/>
  <c r="F235" i="17"/>
  <c r="M235" i="17" s="1"/>
  <c r="K235" i="17"/>
  <c r="T235" i="17"/>
  <c r="AA235" i="17" s="1"/>
  <c r="Y235" i="17"/>
  <c r="F236" i="17"/>
  <c r="M236" i="17" s="1"/>
  <c r="K236" i="17"/>
  <c r="T236" i="17"/>
  <c r="Y236" i="17"/>
  <c r="AA236" i="17"/>
  <c r="F237" i="17"/>
  <c r="K237" i="17"/>
  <c r="M237" i="17"/>
  <c r="T237" i="17"/>
  <c r="AA237" i="17" s="1"/>
  <c r="Y237" i="17"/>
  <c r="F238" i="17"/>
  <c r="M238" i="17" s="1"/>
  <c r="K238" i="17"/>
  <c r="T238" i="17"/>
  <c r="Y238" i="17"/>
  <c r="AA238" i="17"/>
  <c r="F239" i="17"/>
  <c r="M239" i="17" s="1"/>
  <c r="K239" i="17"/>
  <c r="T239" i="17"/>
  <c r="AA239" i="17" s="1"/>
  <c r="Y239" i="17"/>
  <c r="F240" i="17"/>
  <c r="K240" i="17"/>
  <c r="M240" i="17"/>
  <c r="T240" i="17"/>
  <c r="Y240" i="17"/>
  <c r="AA240" i="17"/>
  <c r="E241" i="17"/>
  <c r="G241" i="17"/>
  <c r="H241" i="17"/>
  <c r="I241" i="17"/>
  <c r="K241" i="17" s="1"/>
  <c r="J241" i="17"/>
  <c r="L241" i="17"/>
  <c r="T241" i="17"/>
  <c r="Y241" i="17"/>
  <c r="AA241" i="17"/>
  <c r="J242" i="17"/>
  <c r="T242" i="17"/>
  <c r="AA242" i="17" s="1"/>
  <c r="Y242" i="17"/>
  <c r="J243" i="17"/>
  <c r="K243" i="17" s="1"/>
  <c r="T243" i="17"/>
  <c r="Y243" i="17"/>
  <c r="AA243" i="17"/>
  <c r="J244" i="17"/>
  <c r="K244" i="17"/>
  <c r="M244" i="17"/>
  <c r="T244" i="17"/>
  <c r="AA244" i="17" s="1"/>
  <c r="Y244" i="17"/>
  <c r="J245" i="17"/>
  <c r="M245" i="17" s="1"/>
  <c r="K245" i="17"/>
  <c r="T245" i="17"/>
  <c r="Y245" i="17"/>
  <c r="AA245" i="17"/>
  <c r="J246" i="17"/>
  <c r="T246" i="17"/>
  <c r="AA246" i="17" s="1"/>
  <c r="Y246" i="17"/>
  <c r="J247" i="17"/>
  <c r="K247" i="17"/>
  <c r="M247" i="17"/>
  <c r="T247" i="17"/>
  <c r="Y247" i="17"/>
  <c r="AA247" i="17"/>
  <c r="J248" i="17"/>
  <c r="K248" i="17"/>
  <c r="M248" i="17"/>
  <c r="T248" i="17"/>
  <c r="AA248" i="17" s="1"/>
  <c r="Y248" i="17"/>
  <c r="J249" i="17"/>
  <c r="M249" i="17" s="1"/>
  <c r="K249" i="17"/>
  <c r="T249" i="17"/>
  <c r="Y249" i="17"/>
  <c r="AA249" i="17"/>
  <c r="J250" i="17"/>
  <c r="T250" i="17"/>
  <c r="AA250" i="17" s="1"/>
  <c r="Y250" i="17"/>
  <c r="J251" i="17"/>
  <c r="K251" i="17"/>
  <c r="M251" i="17"/>
  <c r="T251" i="17"/>
  <c r="Y251" i="17"/>
  <c r="AA251" i="17"/>
  <c r="J252" i="17"/>
  <c r="K252" i="17"/>
  <c r="M252" i="17"/>
  <c r="T252" i="17"/>
  <c r="AA252" i="17" s="1"/>
  <c r="Y252" i="17"/>
  <c r="J253" i="17"/>
  <c r="M253" i="17" s="1"/>
  <c r="K253" i="17"/>
  <c r="T253" i="17"/>
  <c r="Y253" i="17"/>
  <c r="AA253" i="17"/>
  <c r="J254" i="17"/>
  <c r="S254" i="17"/>
  <c r="U254" i="17"/>
  <c r="V254" i="17"/>
  <c r="W254" i="17"/>
  <c r="Y254" i="17" s="1"/>
  <c r="X254" i="17"/>
  <c r="Z254" i="17"/>
  <c r="J255" i="17"/>
  <c r="K255" i="17"/>
  <c r="M255" i="17"/>
  <c r="T255" i="17"/>
  <c r="AA255" i="17" s="1"/>
  <c r="Y255" i="17"/>
  <c r="J256" i="17"/>
  <c r="M256" i="17" s="1"/>
  <c r="K256" i="17"/>
  <c r="T256" i="17"/>
  <c r="Y256" i="17"/>
  <c r="AA256" i="17"/>
  <c r="J257" i="17"/>
  <c r="T257" i="17"/>
  <c r="AA257" i="17" s="1"/>
  <c r="Y257" i="17"/>
  <c r="J258" i="17"/>
  <c r="K258" i="17"/>
  <c r="M258" i="17"/>
  <c r="T258" i="17"/>
  <c r="Y258" i="17"/>
  <c r="AA258" i="17"/>
  <c r="J259" i="17"/>
  <c r="K259" i="17"/>
  <c r="M259" i="17"/>
  <c r="T259" i="17"/>
  <c r="AA259" i="17" s="1"/>
  <c r="Y259" i="17"/>
  <c r="E260" i="17"/>
  <c r="F260" i="17"/>
  <c r="G260" i="17"/>
  <c r="H260" i="17"/>
  <c r="I260" i="17"/>
  <c r="L260" i="17"/>
  <c r="T260" i="17"/>
  <c r="AA260" i="17" s="1"/>
  <c r="Y260" i="17"/>
  <c r="K261" i="17"/>
  <c r="M261" i="17"/>
  <c r="T261" i="17"/>
  <c r="AA261" i="17" s="1"/>
  <c r="Y261" i="17"/>
  <c r="K262" i="17"/>
  <c r="M262" i="17"/>
  <c r="T262" i="17"/>
  <c r="Y262" i="17"/>
  <c r="AA262" i="17"/>
  <c r="K263" i="17"/>
  <c r="M263" i="17"/>
  <c r="T263" i="17"/>
  <c r="AA263" i="17" s="1"/>
  <c r="Y263" i="17"/>
  <c r="K264" i="17"/>
  <c r="M264" i="17"/>
  <c r="T264" i="17"/>
  <c r="AA264" i="17" s="1"/>
  <c r="Y264" i="17"/>
  <c r="K265" i="17"/>
  <c r="M265" i="17"/>
  <c r="T265" i="17"/>
  <c r="Y265" i="17"/>
  <c r="AA265" i="17"/>
  <c r="K266" i="17"/>
  <c r="M266" i="17"/>
  <c r="M277" i="17" s="1"/>
  <c r="T266" i="17"/>
  <c r="Y266" i="17"/>
  <c r="AA266" i="17"/>
  <c r="K267" i="17"/>
  <c r="M267" i="17"/>
  <c r="T267" i="17"/>
  <c r="Y267" i="17"/>
  <c r="AA267" i="17"/>
  <c r="K268" i="17"/>
  <c r="M268" i="17"/>
  <c r="T268" i="17"/>
  <c r="AA268" i="17" s="1"/>
  <c r="Y268" i="17"/>
  <c r="K269" i="17"/>
  <c r="M269" i="17"/>
  <c r="T269" i="17"/>
  <c r="AA269" i="17" s="1"/>
  <c r="Y269" i="17"/>
  <c r="K270" i="17"/>
  <c r="M270" i="17"/>
  <c r="T270" i="17"/>
  <c r="Y270" i="17"/>
  <c r="AA270" i="17"/>
  <c r="K271" i="17"/>
  <c r="M271" i="17"/>
  <c r="T271" i="17"/>
  <c r="AA271" i="17" s="1"/>
  <c r="Y271" i="17"/>
  <c r="K272" i="17"/>
  <c r="M272" i="17"/>
  <c r="T272" i="17"/>
  <c r="AA272" i="17" s="1"/>
  <c r="Y272" i="17"/>
  <c r="K273" i="17"/>
  <c r="M273" i="17"/>
  <c r="T273" i="17"/>
  <c r="Y273" i="17"/>
  <c r="AA273" i="17"/>
  <c r="K274" i="17"/>
  <c r="M274" i="17"/>
  <c r="T274" i="17"/>
  <c r="Y274" i="17"/>
  <c r="AA274" i="17"/>
  <c r="K275" i="17"/>
  <c r="M275" i="17"/>
  <c r="T275" i="17"/>
  <c r="AA275" i="17" s="1"/>
  <c r="Y275" i="17"/>
  <c r="K276" i="17"/>
  <c r="M276" i="17"/>
  <c r="T276" i="17"/>
  <c r="AA276" i="17" s="1"/>
  <c r="Y276" i="17"/>
  <c r="E277" i="17"/>
  <c r="F277" i="17"/>
  <c r="G277" i="17"/>
  <c r="H277" i="17"/>
  <c r="I277" i="17"/>
  <c r="K277" i="17" s="1"/>
  <c r="J277" i="17"/>
  <c r="L277" i="17"/>
  <c r="T277" i="17"/>
  <c r="AA277" i="17" s="1"/>
  <c r="Y277" i="17"/>
  <c r="K278" i="17"/>
  <c r="M278" i="17"/>
  <c r="T278" i="17"/>
  <c r="Y278" i="17"/>
  <c r="AA278" i="17"/>
  <c r="K279" i="17"/>
  <c r="M279" i="17"/>
  <c r="T279" i="17"/>
  <c r="Y279" i="17"/>
  <c r="AA279" i="17"/>
  <c r="K280" i="17"/>
  <c r="M280" i="17"/>
  <c r="T280" i="17"/>
  <c r="Y280" i="17"/>
  <c r="AA280" i="17"/>
  <c r="K281" i="17"/>
  <c r="M281" i="17"/>
  <c r="T281" i="17"/>
  <c r="AA281" i="17" s="1"/>
  <c r="Y281" i="17"/>
  <c r="K282" i="17"/>
  <c r="M282" i="17"/>
  <c r="T282" i="17"/>
  <c r="AA282" i="17" s="1"/>
  <c r="Y282" i="17"/>
  <c r="K283" i="17"/>
  <c r="M283" i="17"/>
  <c r="T283" i="17"/>
  <c r="Y283" i="17"/>
  <c r="AA283" i="17"/>
  <c r="K284" i="17"/>
  <c r="M284" i="17"/>
  <c r="T284" i="17"/>
  <c r="AA284" i="17" s="1"/>
  <c r="Y284" i="17"/>
  <c r="K285" i="17"/>
  <c r="M285" i="17"/>
  <c r="T285" i="17"/>
  <c r="AA285" i="17" s="1"/>
  <c r="Y285" i="17"/>
  <c r="K286" i="17"/>
  <c r="M286" i="17"/>
  <c r="T286" i="17"/>
  <c r="Y286" i="17"/>
  <c r="AA286" i="17"/>
  <c r="K287" i="17"/>
  <c r="M287" i="17"/>
  <c r="T287" i="17"/>
  <c r="Y287" i="17"/>
  <c r="AA287" i="17"/>
  <c r="K288" i="17"/>
  <c r="M288" i="17"/>
  <c r="S288" i="17"/>
  <c r="U288" i="17"/>
  <c r="V288" i="17"/>
  <c r="W288" i="17"/>
  <c r="X288" i="17"/>
  <c r="Z288" i="17"/>
  <c r="K289" i="17"/>
  <c r="M289" i="17"/>
  <c r="X289" i="17"/>
  <c r="Y289" i="17" s="1"/>
  <c r="AA289" i="17"/>
  <c r="K290" i="17"/>
  <c r="M290" i="17"/>
  <c r="X290" i="17"/>
  <c r="K291" i="17"/>
  <c r="M291" i="17"/>
  <c r="X291" i="17"/>
  <c r="K292" i="17"/>
  <c r="M292" i="17"/>
  <c r="X292" i="17"/>
  <c r="K293" i="17"/>
  <c r="M293" i="17"/>
  <c r="X293" i="17"/>
  <c r="Y293" i="17"/>
  <c r="AA293" i="17"/>
  <c r="K294" i="17"/>
  <c r="M294" i="17"/>
  <c r="X294" i="17"/>
  <c r="AA294" i="17" s="1"/>
  <c r="Y294" i="17"/>
  <c r="E295" i="17"/>
  <c r="F295" i="17"/>
  <c r="G295" i="17"/>
  <c r="H295" i="17"/>
  <c r="I295" i="17"/>
  <c r="J295" i="17"/>
  <c r="K295" i="17"/>
  <c r="L295" i="17"/>
  <c r="X295" i="17"/>
  <c r="Y295" i="17" s="1"/>
  <c r="F296" i="17"/>
  <c r="K296" i="17"/>
  <c r="M296" i="17"/>
  <c r="X296" i="17"/>
  <c r="Y296" i="17"/>
  <c r="AA296" i="17"/>
  <c r="F297" i="17"/>
  <c r="K297" i="17"/>
  <c r="X297" i="17"/>
  <c r="AA297" i="17" s="1"/>
  <c r="Y297" i="17"/>
  <c r="F298" i="17"/>
  <c r="K298" i="17"/>
  <c r="M298" i="17"/>
  <c r="X298" i="17"/>
  <c r="F299" i="17"/>
  <c r="M299" i="17" s="1"/>
  <c r="K299" i="17"/>
  <c r="X299" i="17"/>
  <c r="Y299" i="17" s="1"/>
  <c r="AA299" i="17"/>
  <c r="F300" i="17"/>
  <c r="K300" i="17"/>
  <c r="M300" i="17"/>
  <c r="X300" i="17"/>
  <c r="Y300" i="17"/>
  <c r="AA300" i="17"/>
  <c r="F301" i="17"/>
  <c r="M301" i="17" s="1"/>
  <c r="K301" i="17"/>
  <c r="X301" i="17"/>
  <c r="AA301" i="17" s="1"/>
  <c r="Y301" i="17"/>
  <c r="F302" i="17"/>
  <c r="K302" i="17"/>
  <c r="M302" i="17"/>
  <c r="X302" i="17"/>
  <c r="F303" i="17"/>
  <c r="M303" i="17" s="1"/>
  <c r="K303" i="17"/>
  <c r="X303" i="17"/>
  <c r="Y303" i="17" s="1"/>
  <c r="F304" i="17"/>
  <c r="K304" i="17"/>
  <c r="M304" i="17"/>
  <c r="X304" i="17"/>
  <c r="Y304" i="17"/>
  <c r="AA304" i="17"/>
  <c r="F305" i="17"/>
  <c r="M305" i="17" s="1"/>
  <c r="K305" i="17"/>
  <c r="X305" i="17"/>
  <c r="AA305" i="17" s="1"/>
  <c r="Y305" i="17"/>
  <c r="F306" i="17"/>
  <c r="K306" i="17"/>
  <c r="M306" i="17"/>
  <c r="S306" i="17"/>
  <c r="T306" i="17"/>
  <c r="U306" i="17"/>
  <c r="V306" i="17"/>
  <c r="W306" i="17"/>
  <c r="Z306" i="17"/>
  <c r="E307" i="17"/>
  <c r="G307" i="17"/>
  <c r="H307" i="17"/>
  <c r="I307" i="17"/>
  <c r="J307" i="17"/>
  <c r="K307" i="17" s="1"/>
  <c r="L307" i="17"/>
  <c r="X307" i="17"/>
  <c r="AA307" i="17" s="1"/>
  <c r="Y307" i="17"/>
  <c r="J308" i="17"/>
  <c r="K308" i="17" s="1"/>
  <c r="X308" i="17"/>
  <c r="J309" i="17"/>
  <c r="K309" i="17" s="1"/>
  <c r="X309" i="17"/>
  <c r="AA309" i="17" s="1"/>
  <c r="Y309" i="17"/>
  <c r="J310" i="17"/>
  <c r="K310" i="17" s="1"/>
  <c r="M310" i="17"/>
  <c r="X310" i="17"/>
  <c r="Y310" i="17"/>
  <c r="AA310" i="17"/>
  <c r="J311" i="17"/>
  <c r="M311" i="17" s="1"/>
  <c r="K311" i="17"/>
  <c r="X311" i="17"/>
  <c r="AA311" i="17" s="1"/>
  <c r="Y311" i="17"/>
  <c r="J312" i="17"/>
  <c r="K312" i="17" s="1"/>
  <c r="X312" i="17"/>
  <c r="AA312" i="17" s="1"/>
  <c r="Y312" i="17"/>
  <c r="J313" i="17"/>
  <c r="K313" i="17" s="1"/>
  <c r="X313" i="17"/>
  <c r="Y313" i="17"/>
  <c r="AA313" i="17"/>
  <c r="J314" i="17"/>
  <c r="K314" i="17" s="1"/>
  <c r="M314" i="17"/>
  <c r="X314" i="17"/>
  <c r="Y314" i="17"/>
  <c r="AA314" i="17"/>
  <c r="J315" i="17"/>
  <c r="K315" i="17"/>
  <c r="M315" i="17"/>
  <c r="X315" i="17"/>
  <c r="AA315" i="17" s="1"/>
  <c r="Y315" i="17"/>
  <c r="J316" i="17"/>
  <c r="K316" i="17" s="1"/>
  <c r="X316" i="17"/>
  <c r="AA316" i="17" s="1"/>
  <c r="Y316" i="17"/>
  <c r="J317" i="17"/>
  <c r="K317" i="17" s="1"/>
  <c r="X317" i="17"/>
  <c r="AA317" i="17" s="1"/>
  <c r="Y317" i="17"/>
  <c r="J318" i="17"/>
  <c r="K318" i="17" s="1"/>
  <c r="X318" i="17"/>
  <c r="Y318" i="17"/>
  <c r="AA318" i="17"/>
  <c r="J319" i="17"/>
  <c r="M319" i="17" s="1"/>
  <c r="K319" i="17"/>
  <c r="X319" i="17"/>
  <c r="AA319" i="17" s="1"/>
  <c r="J320" i="17"/>
  <c r="K320" i="17" s="1"/>
  <c r="X320" i="17"/>
  <c r="AA320" i="17" s="1"/>
  <c r="Y320" i="17"/>
  <c r="J321" i="17"/>
  <c r="K321" i="17" s="1"/>
  <c r="X321" i="17"/>
  <c r="Y321" i="17" s="1"/>
  <c r="J322" i="17"/>
  <c r="M322" i="17" s="1"/>
  <c r="K322" i="17"/>
  <c r="X322" i="17"/>
  <c r="Y322" i="17"/>
  <c r="AA322" i="17"/>
  <c r="J323" i="17"/>
  <c r="K323" i="17" s="1"/>
  <c r="M323" i="17"/>
  <c r="X323" i="17"/>
  <c r="Y323" i="17" s="1"/>
  <c r="J324" i="17"/>
  <c r="K324" i="17"/>
  <c r="M324" i="17"/>
  <c r="X324" i="17"/>
  <c r="Y324" i="17"/>
  <c r="AA324" i="17"/>
  <c r="J325" i="17"/>
  <c r="K325" i="17" s="1"/>
  <c r="X325" i="17"/>
  <c r="Y325" i="17" s="1"/>
  <c r="J326" i="17"/>
  <c r="M326" i="17" s="1"/>
  <c r="K326" i="17"/>
  <c r="X326" i="17"/>
  <c r="Y326" i="17" s="1"/>
  <c r="J327" i="17"/>
  <c r="K327" i="17" s="1"/>
  <c r="M327" i="17"/>
  <c r="X327" i="17"/>
  <c r="Y327" i="17" s="1"/>
  <c r="J328" i="17"/>
  <c r="K328" i="17"/>
  <c r="M328" i="17"/>
  <c r="X328" i="17"/>
  <c r="Y328" i="17"/>
  <c r="AA328" i="17"/>
  <c r="J329" i="17"/>
  <c r="K329" i="17" s="1"/>
  <c r="X329" i="17"/>
  <c r="Y329" i="17" s="1"/>
  <c r="J330" i="17"/>
  <c r="M330" i="17" s="1"/>
  <c r="K330" i="17"/>
  <c r="S330" i="17"/>
  <c r="T330" i="17"/>
  <c r="U330" i="17"/>
  <c r="V330" i="17"/>
  <c r="W330" i="17"/>
  <c r="Z330" i="17"/>
  <c r="J331" i="17"/>
  <c r="K331" i="17"/>
  <c r="M331" i="17"/>
  <c r="T331" i="17"/>
  <c r="Y331" i="17"/>
  <c r="AA331" i="17"/>
  <c r="J332" i="17"/>
  <c r="K332" i="17" s="1"/>
  <c r="T332" i="17"/>
  <c r="AA332" i="17" s="1"/>
  <c r="Y332" i="17"/>
  <c r="J333" i="17"/>
  <c r="M333" i="17" s="1"/>
  <c r="K333" i="17"/>
  <c r="T333" i="17"/>
  <c r="AA333" i="17" s="1"/>
  <c r="Y333" i="17"/>
  <c r="J334" i="17"/>
  <c r="K334" i="17" s="1"/>
  <c r="M334" i="17"/>
  <c r="T334" i="17"/>
  <c r="AA334" i="17" s="1"/>
  <c r="Y334" i="17"/>
  <c r="E335" i="17"/>
  <c r="F335" i="17"/>
  <c r="G335" i="17"/>
  <c r="H335" i="17"/>
  <c r="I335" i="17"/>
  <c r="K335" i="17" s="1"/>
  <c r="J335" i="17"/>
  <c r="L335" i="17"/>
  <c r="T335" i="17"/>
  <c r="AA335" i="17" s="1"/>
  <c r="Y335" i="17"/>
  <c r="K336" i="17"/>
  <c r="M336" i="17"/>
  <c r="M363" i="17" s="1"/>
  <c r="T336" i="17"/>
  <c r="AA336" i="17" s="1"/>
  <c r="Y336" i="17"/>
  <c r="K337" i="17"/>
  <c r="M337" i="17"/>
  <c r="T337" i="17"/>
  <c r="Y337" i="17"/>
  <c r="AA337" i="17"/>
  <c r="K338" i="17"/>
  <c r="M338" i="17"/>
  <c r="T338" i="17"/>
  <c r="Y338" i="17"/>
  <c r="AA338" i="17"/>
  <c r="K339" i="17"/>
  <c r="M339" i="17"/>
  <c r="T339" i="17"/>
  <c r="AA339" i="17" s="1"/>
  <c r="Y339" i="17"/>
  <c r="K340" i="17"/>
  <c r="M340" i="17"/>
  <c r="T340" i="17"/>
  <c r="Y340" i="17"/>
  <c r="AA340" i="17"/>
  <c r="K341" i="17"/>
  <c r="M341" i="17"/>
  <c r="T341" i="17"/>
  <c r="AA341" i="17" s="1"/>
  <c r="Y341" i="17"/>
  <c r="K342" i="17"/>
  <c r="M342" i="17"/>
  <c r="T342" i="17"/>
  <c r="AA342" i="17" s="1"/>
  <c r="Y342" i="17"/>
  <c r="K343" i="17"/>
  <c r="M343" i="17"/>
  <c r="T343" i="17"/>
  <c r="AA343" i="17" s="1"/>
  <c r="Y343" i="17"/>
  <c r="K344" i="17"/>
  <c r="M344" i="17"/>
  <c r="T344" i="17"/>
  <c r="AA344" i="17" s="1"/>
  <c r="Y344" i="17"/>
  <c r="K345" i="17"/>
  <c r="M345" i="17"/>
  <c r="T345" i="17"/>
  <c r="Y345" i="17"/>
  <c r="AA345" i="17"/>
  <c r="K346" i="17"/>
  <c r="M346" i="17"/>
  <c r="T346" i="17"/>
  <c r="Y346" i="17"/>
  <c r="AA346" i="17"/>
  <c r="K347" i="17"/>
  <c r="M347" i="17"/>
  <c r="T347" i="17"/>
  <c r="AA347" i="17" s="1"/>
  <c r="Y347" i="17"/>
  <c r="K348" i="17"/>
  <c r="M348" i="17"/>
  <c r="T348" i="17"/>
  <c r="Y348" i="17"/>
  <c r="AA348" i="17"/>
  <c r="K349" i="17"/>
  <c r="M349" i="17"/>
  <c r="T349" i="17"/>
  <c r="AA349" i="17" s="1"/>
  <c r="Y349" i="17"/>
  <c r="K350" i="17"/>
  <c r="M350" i="17"/>
  <c r="T350" i="17"/>
  <c r="AA350" i="17" s="1"/>
  <c r="Y350" i="17"/>
  <c r="K351" i="17"/>
  <c r="M351" i="17"/>
  <c r="T351" i="17"/>
  <c r="AA351" i="17" s="1"/>
  <c r="Y351" i="17"/>
  <c r="K352" i="17"/>
  <c r="M352" i="17"/>
  <c r="T352" i="17"/>
  <c r="AA352" i="17" s="1"/>
  <c r="Y352" i="17"/>
  <c r="K353" i="17"/>
  <c r="M353" i="17"/>
  <c r="T353" i="17"/>
  <c r="Y353" i="17"/>
  <c r="AA353" i="17"/>
  <c r="K354" i="17"/>
  <c r="M354" i="17"/>
  <c r="S354" i="17"/>
  <c r="U354" i="17"/>
  <c r="V354" i="17"/>
  <c r="W354" i="17"/>
  <c r="Y354" i="17" s="1"/>
  <c r="X354" i="17"/>
  <c r="Z354" i="17"/>
  <c r="K355" i="17"/>
  <c r="M355" i="17"/>
  <c r="Y355" i="17"/>
  <c r="AA355" i="17"/>
  <c r="AA371" i="17" s="1"/>
  <c r="K356" i="17"/>
  <c r="M356" i="17"/>
  <c r="Y356" i="17"/>
  <c r="AA356" i="17"/>
  <c r="K357" i="17"/>
  <c r="M357" i="17"/>
  <c r="Y357" i="17"/>
  <c r="AA357" i="17"/>
  <c r="K358" i="17"/>
  <c r="M358" i="17"/>
  <c r="Y358" i="17"/>
  <c r="AA358" i="17"/>
  <c r="K359" i="17"/>
  <c r="M359" i="17"/>
  <c r="Y359" i="17"/>
  <c r="AA359" i="17"/>
  <c r="K360" i="17"/>
  <c r="M360" i="17"/>
  <c r="Y360" i="17"/>
  <c r="AA360" i="17"/>
  <c r="K361" i="17"/>
  <c r="M361" i="17"/>
  <c r="Y361" i="17"/>
  <c r="AA361" i="17"/>
  <c r="K362" i="17"/>
  <c r="M362" i="17"/>
  <c r="Y362" i="17"/>
  <c r="AA362" i="17"/>
  <c r="E363" i="17"/>
  <c r="F363" i="17"/>
  <c r="G363" i="17"/>
  <c r="H363" i="17"/>
  <c r="I363" i="17"/>
  <c r="K363" i="17" s="1"/>
  <c r="L363" i="17"/>
  <c r="Y363" i="17"/>
  <c r="AA363" i="17"/>
  <c r="K364" i="17"/>
  <c r="M364" i="17"/>
  <c r="Y364" i="17"/>
  <c r="AA364" i="17"/>
  <c r="K365" i="17"/>
  <c r="M365" i="17"/>
  <c r="Y365" i="17"/>
  <c r="AA365" i="17"/>
  <c r="K366" i="17"/>
  <c r="M366" i="17"/>
  <c r="Y366" i="17"/>
  <c r="AA366" i="17"/>
  <c r="K367" i="17"/>
  <c r="M367" i="17"/>
  <c r="Y367" i="17"/>
  <c r="AA367" i="17"/>
  <c r="K368" i="17"/>
  <c r="M368" i="17"/>
  <c r="Y368" i="17"/>
  <c r="AA368" i="17"/>
  <c r="K369" i="17"/>
  <c r="M369" i="17"/>
  <c r="Y369" i="17"/>
  <c r="AA369" i="17"/>
  <c r="K370" i="17"/>
  <c r="M370" i="17"/>
  <c r="Y370" i="17"/>
  <c r="AA370" i="17"/>
  <c r="K371" i="17"/>
  <c r="M371" i="17"/>
  <c r="S371" i="17"/>
  <c r="T371" i="17"/>
  <c r="U371" i="17"/>
  <c r="V371" i="17"/>
  <c r="W371" i="17"/>
  <c r="Y371" i="17" s="1"/>
  <c r="X371" i="17"/>
  <c r="Z371" i="17"/>
  <c r="K372" i="17"/>
  <c r="M372" i="17"/>
  <c r="Y372" i="17"/>
  <c r="AA372" i="17"/>
  <c r="AA389" i="17" s="1"/>
  <c r="K373" i="17"/>
  <c r="M373" i="17"/>
  <c r="Y373" i="17"/>
  <c r="AA373" i="17"/>
  <c r="K374" i="17"/>
  <c r="M374" i="17"/>
  <c r="Y374" i="17"/>
  <c r="AA374" i="17"/>
  <c r="K375" i="17"/>
  <c r="M375" i="17"/>
  <c r="Y375" i="17"/>
  <c r="AA375" i="17"/>
  <c r="K376" i="17"/>
  <c r="M376" i="17"/>
  <c r="Y376" i="17"/>
  <c r="AA376" i="17"/>
  <c r="K377" i="17"/>
  <c r="M377" i="17"/>
  <c r="Y377" i="17"/>
  <c r="AA377" i="17"/>
  <c r="K378" i="17"/>
  <c r="M378" i="17"/>
  <c r="Y378" i="17"/>
  <c r="AA378" i="17"/>
  <c r="K379" i="17"/>
  <c r="M379" i="17"/>
  <c r="Y379" i="17"/>
  <c r="AA379" i="17"/>
  <c r="K380" i="17"/>
  <c r="M380" i="17"/>
  <c r="Y380" i="17"/>
  <c r="AA380" i="17"/>
  <c r="K381" i="17"/>
  <c r="M381" i="17"/>
  <c r="Y381" i="17"/>
  <c r="AA381" i="17"/>
  <c r="K382" i="17"/>
  <c r="M382" i="17"/>
  <c r="Y382" i="17"/>
  <c r="AA382" i="17"/>
  <c r="K383" i="17"/>
  <c r="M383" i="17"/>
  <c r="Y383" i="17"/>
  <c r="AA383" i="17"/>
  <c r="K384" i="17"/>
  <c r="M384" i="17"/>
  <c r="Y384" i="17"/>
  <c r="AA384" i="17"/>
  <c r="K385" i="17"/>
  <c r="M385" i="17"/>
  <c r="Y385" i="17"/>
  <c r="AA385" i="17"/>
  <c r="K386" i="17"/>
  <c r="M386" i="17"/>
  <c r="Y386" i="17"/>
  <c r="AA386" i="17"/>
  <c r="E387" i="17"/>
  <c r="F387" i="17"/>
  <c r="G387" i="17"/>
  <c r="H387" i="17"/>
  <c r="I387" i="17"/>
  <c r="K387" i="17" s="1"/>
  <c r="L387" i="17"/>
  <c r="M387" i="17"/>
  <c r="Y387" i="17"/>
  <c r="AA387" i="17"/>
  <c r="F388" i="17"/>
  <c r="K388" i="17"/>
  <c r="M388" i="17"/>
  <c r="Y388" i="17"/>
  <c r="AA388" i="17"/>
  <c r="F389" i="17"/>
  <c r="M389" i="17" s="1"/>
  <c r="K389" i="17"/>
  <c r="S389" i="17"/>
  <c r="T389" i="17"/>
  <c r="U389" i="17"/>
  <c r="V389" i="17"/>
  <c r="W389" i="17"/>
  <c r="Y389" i="17" s="1"/>
  <c r="X389" i="17"/>
  <c r="Z389" i="17"/>
  <c r="F390" i="17"/>
  <c r="M390" i="17" s="1"/>
  <c r="K390" i="17"/>
  <c r="Y390" i="17"/>
  <c r="AA390" i="17"/>
  <c r="AA404" i="17" s="1"/>
  <c r="F391" i="17"/>
  <c r="M391" i="17" s="1"/>
  <c r="K391" i="17"/>
  <c r="Y391" i="17"/>
  <c r="AA391" i="17"/>
  <c r="F392" i="17"/>
  <c r="K392" i="17"/>
  <c r="M392" i="17"/>
  <c r="Y392" i="17"/>
  <c r="AA392" i="17"/>
  <c r="F393" i="17"/>
  <c r="K393" i="17"/>
  <c r="M393" i="17"/>
  <c r="Y393" i="17"/>
  <c r="AA393" i="17"/>
  <c r="F394" i="17"/>
  <c r="M394" i="17" s="1"/>
  <c r="K394" i="17"/>
  <c r="Y394" i="17"/>
  <c r="AA394" i="17"/>
  <c r="F395" i="17"/>
  <c r="K395" i="17"/>
  <c r="M395" i="17"/>
  <c r="Y395" i="17"/>
  <c r="AA395" i="17"/>
  <c r="F396" i="17"/>
  <c r="M396" i="17" s="1"/>
  <c r="K396" i="17"/>
  <c r="Y396" i="17"/>
  <c r="AA396" i="17"/>
  <c r="F397" i="17"/>
  <c r="M397" i="17" s="1"/>
  <c r="K397" i="17"/>
  <c r="Y397" i="17"/>
  <c r="AA397" i="17"/>
  <c r="F398" i="17"/>
  <c r="M398" i="17" s="1"/>
  <c r="K398" i="17"/>
  <c r="Y398" i="17"/>
  <c r="AA398" i="17"/>
  <c r="F399" i="17"/>
  <c r="M399" i="17" s="1"/>
  <c r="K399" i="17"/>
  <c r="Y399" i="17"/>
  <c r="AA399" i="17"/>
  <c r="F400" i="17"/>
  <c r="K400" i="17"/>
  <c r="M400" i="17"/>
  <c r="Y400" i="17"/>
  <c r="AA400" i="17"/>
  <c r="F401" i="17"/>
  <c r="K401" i="17"/>
  <c r="M401" i="17"/>
  <c r="Y401" i="17"/>
  <c r="AA401" i="17"/>
  <c r="F402" i="17"/>
  <c r="M402" i="17" s="1"/>
  <c r="K402" i="17"/>
  <c r="Y402" i="17"/>
  <c r="AA402" i="17"/>
  <c r="F403" i="17"/>
  <c r="K403" i="17"/>
  <c r="M403" i="17"/>
  <c r="Y403" i="17"/>
  <c r="AA403" i="17"/>
  <c r="F404" i="17"/>
  <c r="M404" i="17" s="1"/>
  <c r="K404" i="17"/>
  <c r="S404" i="17"/>
  <c r="T404" i="17"/>
  <c r="U404" i="17"/>
  <c r="V404" i="17"/>
  <c r="W404" i="17"/>
  <c r="Y404" i="17" s="1"/>
  <c r="X404" i="17"/>
  <c r="Z404" i="17"/>
  <c r="F405" i="17"/>
  <c r="K405" i="17"/>
  <c r="M405" i="17"/>
  <c r="Y405" i="17"/>
  <c r="AA405" i="17"/>
  <c r="F406" i="17"/>
  <c r="K406" i="17"/>
  <c r="M406" i="17"/>
  <c r="Y406" i="17"/>
  <c r="AA406" i="17"/>
  <c r="F407" i="17"/>
  <c r="M407" i="17" s="1"/>
  <c r="K407" i="17"/>
  <c r="Y407" i="17"/>
  <c r="AA407" i="17"/>
  <c r="F408" i="17"/>
  <c r="K408" i="17"/>
  <c r="M408" i="17"/>
  <c r="Y408" i="17"/>
  <c r="AA408" i="17"/>
  <c r="F409" i="17"/>
  <c r="M409" i="17" s="1"/>
  <c r="K409" i="17"/>
  <c r="Y409" i="17"/>
  <c r="AA409" i="17"/>
  <c r="F410" i="17"/>
  <c r="M410" i="17" s="1"/>
  <c r="K410" i="17"/>
  <c r="Y410" i="17"/>
  <c r="AA410" i="17"/>
  <c r="F411" i="17"/>
  <c r="M411" i="17" s="1"/>
  <c r="K411" i="17"/>
  <c r="S411" i="17"/>
  <c r="AA411" i="17" s="1"/>
  <c r="T411" i="17"/>
  <c r="U411" i="17"/>
  <c r="V411" i="17"/>
  <c r="W411" i="17"/>
  <c r="X411" i="17"/>
  <c r="Y411" i="17"/>
  <c r="Z411" i="17"/>
  <c r="F412" i="17"/>
  <c r="M412" i="17" s="1"/>
  <c r="K412" i="17"/>
  <c r="T412" i="17"/>
  <c r="Y412" i="17"/>
  <c r="AA412" i="17"/>
  <c r="E413" i="17"/>
  <c r="G413" i="17"/>
  <c r="H413" i="17"/>
  <c r="I413" i="17"/>
  <c r="K413" i="17" s="1"/>
  <c r="L413" i="17"/>
  <c r="E6" i="13"/>
  <c r="E7" i="13"/>
  <c r="E42" i="13" s="1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C42" i="13"/>
  <c r="D42" i="13"/>
  <c r="H7" i="14"/>
  <c r="I7" i="14" s="1"/>
  <c r="D8" i="14"/>
  <c r="K8" i="14" s="1"/>
  <c r="I8" i="14"/>
  <c r="H9" i="14"/>
  <c r="I9" i="14"/>
  <c r="K9" i="14"/>
  <c r="I10" i="14"/>
  <c r="K10" i="14"/>
  <c r="I11" i="14"/>
  <c r="K11" i="14" s="1"/>
  <c r="H12" i="14"/>
  <c r="I12" i="14" s="1"/>
  <c r="K12" i="14" s="1"/>
  <c r="D13" i="14"/>
  <c r="H13" i="14"/>
  <c r="I13" i="14"/>
  <c r="K13" i="14"/>
  <c r="I14" i="14"/>
  <c r="K14" i="14" s="1"/>
  <c r="D15" i="14"/>
  <c r="H15" i="14"/>
  <c r="I15" i="14"/>
  <c r="K15" i="14" s="1"/>
  <c r="H16" i="14"/>
  <c r="I16" i="14"/>
  <c r="K16" i="14" s="1"/>
  <c r="D17" i="14"/>
  <c r="K17" i="14" s="1"/>
  <c r="I17" i="14"/>
  <c r="H18" i="14"/>
  <c r="I18" i="14" s="1"/>
  <c r="K18" i="14" s="1"/>
  <c r="I19" i="14"/>
  <c r="K19" i="14" s="1"/>
  <c r="I20" i="14"/>
  <c r="K20" i="14" s="1"/>
  <c r="D21" i="14"/>
  <c r="K21" i="14" s="1"/>
  <c r="I21" i="14"/>
  <c r="H22" i="14"/>
  <c r="I22" i="14"/>
  <c r="K22" i="14" s="1"/>
  <c r="I23" i="14"/>
  <c r="K23" i="14" s="1"/>
  <c r="I24" i="14"/>
  <c r="K24" i="14"/>
  <c r="D25" i="14"/>
  <c r="I25" i="14"/>
  <c r="K25" i="14"/>
  <c r="I26" i="14"/>
  <c r="K26" i="14" s="1"/>
  <c r="H27" i="14"/>
  <c r="I27" i="14"/>
  <c r="K27" i="14"/>
  <c r="D28" i="14"/>
  <c r="H28" i="14"/>
  <c r="I28" i="14"/>
  <c r="K28" i="14" s="1"/>
  <c r="H29" i="14"/>
  <c r="I29" i="14" s="1"/>
  <c r="K29" i="14" s="1"/>
  <c r="I30" i="14"/>
  <c r="K30" i="14" s="1"/>
  <c r="D31" i="14"/>
  <c r="K31" i="14" s="1"/>
  <c r="I31" i="14"/>
  <c r="H32" i="14"/>
  <c r="I32" i="14" s="1"/>
  <c r="K32" i="14" s="1"/>
  <c r="D33" i="14"/>
  <c r="I33" i="14"/>
  <c r="K33" i="14"/>
  <c r="D34" i="14"/>
  <c r="K34" i="14" s="1"/>
  <c r="H34" i="14"/>
  <c r="I34" i="14" s="1"/>
  <c r="D35" i="14"/>
  <c r="K35" i="14" s="1"/>
  <c r="I35" i="14"/>
  <c r="D36" i="14"/>
  <c r="K36" i="14" s="1"/>
  <c r="I36" i="14"/>
  <c r="H37" i="14"/>
  <c r="I37" i="14" s="1"/>
  <c r="K37" i="14" s="1"/>
  <c r="H38" i="14"/>
  <c r="I38" i="14" s="1"/>
  <c r="K38" i="14" s="1"/>
  <c r="D39" i="14"/>
  <c r="K39" i="14" s="1"/>
  <c r="I39" i="14"/>
  <c r="I40" i="14"/>
  <c r="K40" i="14"/>
  <c r="I41" i="14"/>
  <c r="K41" i="14" s="1"/>
  <c r="I42" i="14"/>
  <c r="K42" i="14"/>
  <c r="I43" i="14"/>
  <c r="K43" i="14" s="1"/>
  <c r="C44" i="14"/>
  <c r="E44" i="14"/>
  <c r="F44" i="14"/>
  <c r="G44" i="14"/>
  <c r="H44" i="14"/>
  <c r="J44" i="14"/>
  <c r="G6" i="18"/>
  <c r="G7" i="18"/>
  <c r="G8" i="18"/>
  <c r="G780" i="18" s="1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226" i="18"/>
  <c r="G227" i="18"/>
  <c r="G228" i="18"/>
  <c r="G229" i="18"/>
  <c r="G230" i="18"/>
  <c r="G231" i="18"/>
  <c r="G232" i="18"/>
  <c r="G233" i="18"/>
  <c r="G234" i="18"/>
  <c r="G235" i="18"/>
  <c r="G236" i="18"/>
  <c r="G237" i="18"/>
  <c r="G238" i="18"/>
  <c r="G239" i="18"/>
  <c r="G240" i="18"/>
  <c r="G241" i="18"/>
  <c r="G242" i="18"/>
  <c r="G243" i="18"/>
  <c r="G244" i="18"/>
  <c r="G245" i="18"/>
  <c r="G246" i="18"/>
  <c r="G247" i="18"/>
  <c r="G248" i="18"/>
  <c r="G249" i="18"/>
  <c r="G250" i="18"/>
  <c r="G251" i="18"/>
  <c r="G252" i="18"/>
  <c r="G253" i="18"/>
  <c r="G254" i="18"/>
  <c r="G255" i="18"/>
  <c r="G256" i="18"/>
  <c r="G257" i="18"/>
  <c r="G258" i="18"/>
  <c r="G259" i="18"/>
  <c r="G260" i="18"/>
  <c r="G261" i="18"/>
  <c r="G262" i="18"/>
  <c r="G263" i="18"/>
  <c r="G264" i="18"/>
  <c r="G265" i="18"/>
  <c r="G266" i="18"/>
  <c r="G267" i="18"/>
  <c r="G268" i="18"/>
  <c r="G269" i="18"/>
  <c r="G270" i="18"/>
  <c r="G271" i="18"/>
  <c r="G272" i="18"/>
  <c r="G273" i="18"/>
  <c r="G274" i="18"/>
  <c r="G275" i="18"/>
  <c r="G276" i="18"/>
  <c r="G277" i="18"/>
  <c r="G278" i="18"/>
  <c r="G279" i="18"/>
  <c r="G280" i="18"/>
  <c r="G281" i="18"/>
  <c r="G282" i="18"/>
  <c r="G283" i="18"/>
  <c r="G284" i="18"/>
  <c r="G285" i="18"/>
  <c r="G286" i="18"/>
  <c r="G287" i="18"/>
  <c r="G288" i="18"/>
  <c r="G289" i="18"/>
  <c r="G290" i="18"/>
  <c r="G291" i="18"/>
  <c r="G292" i="18"/>
  <c r="G293" i="18"/>
  <c r="G294" i="18"/>
  <c r="G295" i="18"/>
  <c r="G296" i="18"/>
  <c r="G297" i="18"/>
  <c r="G298" i="18"/>
  <c r="G299" i="18"/>
  <c r="G300" i="18"/>
  <c r="G301" i="18"/>
  <c r="G302" i="18"/>
  <c r="G303" i="18"/>
  <c r="G304" i="18"/>
  <c r="G305" i="18"/>
  <c r="G306" i="18"/>
  <c r="G307" i="18"/>
  <c r="G308" i="18"/>
  <c r="G309" i="18"/>
  <c r="G310" i="18"/>
  <c r="G311" i="18"/>
  <c r="G312" i="18"/>
  <c r="G313" i="18"/>
  <c r="G314" i="18"/>
  <c r="G315" i="18"/>
  <c r="G316" i="18"/>
  <c r="G317" i="18"/>
  <c r="G318" i="18"/>
  <c r="G319" i="18"/>
  <c r="G320" i="18"/>
  <c r="G321" i="18"/>
  <c r="G322" i="18"/>
  <c r="G323" i="18"/>
  <c r="G324" i="18"/>
  <c r="G325" i="18"/>
  <c r="G326" i="18"/>
  <c r="G327" i="18"/>
  <c r="G328" i="18"/>
  <c r="G329" i="18"/>
  <c r="G330" i="18"/>
  <c r="G331" i="18"/>
  <c r="G332" i="18"/>
  <c r="G333" i="18"/>
  <c r="G334" i="18"/>
  <c r="G335" i="18"/>
  <c r="G336" i="18"/>
  <c r="G337" i="18"/>
  <c r="G338" i="18"/>
  <c r="G339" i="18"/>
  <c r="G340" i="18"/>
  <c r="G341" i="18"/>
  <c r="G342" i="18"/>
  <c r="G343" i="18"/>
  <c r="G344" i="18"/>
  <c r="G345" i="18"/>
  <c r="G346" i="18"/>
  <c r="G347" i="18"/>
  <c r="G348" i="18"/>
  <c r="G349" i="18"/>
  <c r="G350" i="18"/>
  <c r="G351" i="18"/>
  <c r="G352" i="18"/>
  <c r="G353" i="18"/>
  <c r="G354" i="18"/>
  <c r="G355" i="18"/>
  <c r="G356" i="18"/>
  <c r="G357" i="18"/>
  <c r="G358" i="18"/>
  <c r="G359" i="18"/>
  <c r="G360" i="18"/>
  <c r="G361" i="18"/>
  <c r="G362" i="18"/>
  <c r="G363" i="18"/>
  <c r="G364" i="18"/>
  <c r="G365" i="18"/>
  <c r="G366" i="18"/>
  <c r="G367" i="18"/>
  <c r="G368" i="18"/>
  <c r="G369" i="18"/>
  <c r="G370" i="18"/>
  <c r="G371" i="18"/>
  <c r="G372" i="18"/>
  <c r="G373" i="18"/>
  <c r="G374" i="18"/>
  <c r="G375" i="18"/>
  <c r="G376" i="18"/>
  <c r="G377" i="18"/>
  <c r="G378" i="18"/>
  <c r="G379" i="18"/>
  <c r="G380" i="18"/>
  <c r="G381" i="18"/>
  <c r="G382" i="18"/>
  <c r="G383" i="18"/>
  <c r="G384" i="18"/>
  <c r="G385" i="18"/>
  <c r="G386" i="18"/>
  <c r="G387" i="18"/>
  <c r="G388" i="18"/>
  <c r="G389" i="18"/>
  <c r="G390" i="18"/>
  <c r="G391" i="18"/>
  <c r="G392" i="18"/>
  <c r="G393" i="18"/>
  <c r="G394" i="18"/>
  <c r="G395" i="18"/>
  <c r="G396" i="18"/>
  <c r="G397" i="18"/>
  <c r="G398" i="18"/>
  <c r="G399" i="18"/>
  <c r="G400" i="18"/>
  <c r="G401" i="18"/>
  <c r="G402" i="18"/>
  <c r="G403" i="18"/>
  <c r="G404" i="18"/>
  <c r="G405" i="18"/>
  <c r="G406" i="18"/>
  <c r="G407" i="18"/>
  <c r="G408" i="18"/>
  <c r="G409" i="18"/>
  <c r="G410" i="18"/>
  <c r="G411" i="18"/>
  <c r="G412" i="18"/>
  <c r="G413" i="18"/>
  <c r="G414" i="18"/>
  <c r="G415" i="18"/>
  <c r="G416" i="18"/>
  <c r="G417" i="18"/>
  <c r="G418" i="18"/>
  <c r="G419" i="18"/>
  <c r="G420" i="18"/>
  <c r="G421" i="18"/>
  <c r="G422" i="18"/>
  <c r="G423" i="18"/>
  <c r="G424" i="18"/>
  <c r="G425" i="18"/>
  <c r="G426" i="18"/>
  <c r="G427" i="18"/>
  <c r="G428" i="18"/>
  <c r="G429" i="18"/>
  <c r="G430" i="18"/>
  <c r="G431" i="18"/>
  <c r="G432" i="18"/>
  <c r="G433" i="18"/>
  <c r="G434" i="18"/>
  <c r="G435" i="18"/>
  <c r="G436" i="18"/>
  <c r="G437" i="18"/>
  <c r="G438" i="18"/>
  <c r="G439" i="18"/>
  <c r="G440" i="18"/>
  <c r="G441" i="18"/>
  <c r="G442" i="18"/>
  <c r="G443" i="18"/>
  <c r="G444" i="18"/>
  <c r="G445" i="18"/>
  <c r="G446" i="18"/>
  <c r="G447" i="18"/>
  <c r="G448" i="18"/>
  <c r="G449" i="18"/>
  <c r="G450" i="18"/>
  <c r="G451" i="18"/>
  <c r="G452" i="18"/>
  <c r="G453" i="18"/>
  <c r="G454" i="18"/>
  <c r="G455" i="18"/>
  <c r="G456" i="18"/>
  <c r="G457" i="18"/>
  <c r="G458" i="18"/>
  <c r="G459" i="18"/>
  <c r="G460" i="18"/>
  <c r="G461" i="18"/>
  <c r="G462" i="18"/>
  <c r="G463" i="18"/>
  <c r="G464" i="18"/>
  <c r="G465" i="18"/>
  <c r="G466" i="18"/>
  <c r="G467" i="18"/>
  <c r="G468" i="18"/>
  <c r="G469" i="18"/>
  <c r="G470" i="18"/>
  <c r="G471" i="18"/>
  <c r="G472" i="18"/>
  <c r="G473" i="18"/>
  <c r="G474" i="18"/>
  <c r="G475" i="18"/>
  <c r="G476" i="18"/>
  <c r="G477" i="18"/>
  <c r="G478" i="18"/>
  <c r="G479" i="18"/>
  <c r="G480" i="18"/>
  <c r="G481" i="18"/>
  <c r="G482" i="18"/>
  <c r="G483" i="18"/>
  <c r="G484" i="18"/>
  <c r="G485" i="18"/>
  <c r="G486" i="18"/>
  <c r="G487" i="18"/>
  <c r="G488" i="18"/>
  <c r="G489" i="18"/>
  <c r="G490" i="18"/>
  <c r="G491" i="18"/>
  <c r="G492" i="18"/>
  <c r="G493" i="18"/>
  <c r="G494" i="18"/>
  <c r="G495" i="18"/>
  <c r="G496" i="18"/>
  <c r="G497" i="18"/>
  <c r="G498" i="18"/>
  <c r="G499" i="18"/>
  <c r="G500" i="18"/>
  <c r="G501" i="18"/>
  <c r="G502" i="18"/>
  <c r="G503" i="18"/>
  <c r="G504" i="18"/>
  <c r="G505" i="18"/>
  <c r="G506" i="18"/>
  <c r="G507" i="18"/>
  <c r="G508" i="18"/>
  <c r="G509" i="18"/>
  <c r="G510" i="18"/>
  <c r="G511" i="18"/>
  <c r="G512" i="18"/>
  <c r="G513" i="18"/>
  <c r="G514" i="18"/>
  <c r="G515" i="18"/>
  <c r="G516" i="18"/>
  <c r="G517" i="18"/>
  <c r="G518" i="18"/>
  <c r="G519" i="18"/>
  <c r="G520" i="18"/>
  <c r="G521" i="18"/>
  <c r="G522" i="18"/>
  <c r="G523" i="18"/>
  <c r="G524" i="18"/>
  <c r="G525" i="18"/>
  <c r="G526" i="18"/>
  <c r="G527" i="18"/>
  <c r="G528" i="18"/>
  <c r="G529" i="18"/>
  <c r="G530" i="18"/>
  <c r="G531" i="18"/>
  <c r="G532" i="18"/>
  <c r="G533" i="18"/>
  <c r="G534" i="18"/>
  <c r="G535" i="18"/>
  <c r="G536" i="18"/>
  <c r="G537" i="18"/>
  <c r="G538" i="18"/>
  <c r="G539" i="18"/>
  <c r="G540" i="18"/>
  <c r="G541" i="18"/>
  <c r="G542" i="18"/>
  <c r="G543" i="18"/>
  <c r="G544" i="18"/>
  <c r="G545" i="18"/>
  <c r="G546" i="18"/>
  <c r="G547" i="18"/>
  <c r="G548" i="18"/>
  <c r="G549" i="18"/>
  <c r="G550" i="18"/>
  <c r="G551" i="18"/>
  <c r="G552" i="18"/>
  <c r="G553" i="18"/>
  <c r="G554" i="18"/>
  <c r="G555" i="18"/>
  <c r="G556" i="18"/>
  <c r="G557" i="18"/>
  <c r="G558" i="18"/>
  <c r="G559" i="18"/>
  <c r="G560" i="18"/>
  <c r="G561" i="18"/>
  <c r="G562" i="18"/>
  <c r="G563" i="18"/>
  <c r="G564" i="18"/>
  <c r="G565" i="18"/>
  <c r="G566" i="18"/>
  <c r="G567" i="18"/>
  <c r="G568" i="18"/>
  <c r="G569" i="18"/>
  <c r="G570" i="18"/>
  <c r="G571" i="18"/>
  <c r="G572" i="18"/>
  <c r="G573" i="18"/>
  <c r="G574" i="18"/>
  <c r="G575" i="18"/>
  <c r="G576" i="18"/>
  <c r="G577" i="18"/>
  <c r="G578" i="18"/>
  <c r="G579" i="18"/>
  <c r="G580" i="18"/>
  <c r="G581" i="18"/>
  <c r="G582" i="18"/>
  <c r="G583" i="18"/>
  <c r="G584" i="18"/>
  <c r="G585" i="18"/>
  <c r="G586" i="18"/>
  <c r="G587" i="18"/>
  <c r="G588" i="18"/>
  <c r="G589" i="18"/>
  <c r="G590" i="18"/>
  <c r="G591" i="18"/>
  <c r="G592" i="18"/>
  <c r="G593" i="18"/>
  <c r="G594" i="18"/>
  <c r="G595" i="18"/>
  <c r="G596" i="18"/>
  <c r="G597" i="18"/>
  <c r="G598" i="18"/>
  <c r="G599" i="18"/>
  <c r="G600" i="18"/>
  <c r="G601" i="18"/>
  <c r="G602" i="18"/>
  <c r="G603" i="18"/>
  <c r="G604" i="18"/>
  <c r="G605" i="18"/>
  <c r="G606" i="18"/>
  <c r="G607" i="18"/>
  <c r="G608" i="18"/>
  <c r="G609" i="18"/>
  <c r="G610" i="18"/>
  <c r="G611" i="18"/>
  <c r="G612" i="18"/>
  <c r="G613" i="18"/>
  <c r="G614" i="18"/>
  <c r="G615" i="18"/>
  <c r="G616" i="18"/>
  <c r="G617" i="18"/>
  <c r="G618" i="18"/>
  <c r="G619" i="18"/>
  <c r="G620" i="18"/>
  <c r="G621" i="18"/>
  <c r="G622" i="18"/>
  <c r="G623" i="18"/>
  <c r="G624" i="18"/>
  <c r="G625" i="18"/>
  <c r="G626" i="18"/>
  <c r="G627" i="18"/>
  <c r="G628" i="18"/>
  <c r="G629" i="18"/>
  <c r="G630" i="18"/>
  <c r="G631" i="18"/>
  <c r="G632" i="18"/>
  <c r="G633" i="18"/>
  <c r="G634" i="18"/>
  <c r="G635" i="18"/>
  <c r="G636" i="18"/>
  <c r="G637" i="18"/>
  <c r="G638" i="18"/>
  <c r="G639" i="18"/>
  <c r="G640" i="18"/>
  <c r="G641" i="18"/>
  <c r="G642" i="18"/>
  <c r="G643" i="18"/>
  <c r="G644" i="18"/>
  <c r="G645" i="18"/>
  <c r="G646" i="18"/>
  <c r="G647" i="18"/>
  <c r="G648" i="18"/>
  <c r="G649" i="18"/>
  <c r="G650" i="18"/>
  <c r="G651" i="18"/>
  <c r="G652" i="18"/>
  <c r="G653" i="18"/>
  <c r="G654" i="18"/>
  <c r="G655" i="18"/>
  <c r="G656" i="18"/>
  <c r="G657" i="18"/>
  <c r="G658" i="18"/>
  <c r="G659" i="18"/>
  <c r="G660" i="18"/>
  <c r="G661" i="18"/>
  <c r="G662" i="18"/>
  <c r="G663" i="18"/>
  <c r="G664" i="18"/>
  <c r="G665" i="18"/>
  <c r="G666" i="18"/>
  <c r="G667" i="18"/>
  <c r="G668" i="18"/>
  <c r="G669" i="18"/>
  <c r="G670" i="18"/>
  <c r="G671" i="18"/>
  <c r="G672" i="18"/>
  <c r="G673" i="18"/>
  <c r="G674" i="18"/>
  <c r="G675" i="18"/>
  <c r="G676" i="18"/>
  <c r="G677" i="18"/>
  <c r="G678" i="18"/>
  <c r="G679" i="18"/>
  <c r="G680" i="18"/>
  <c r="G681" i="18"/>
  <c r="G682" i="18"/>
  <c r="G683" i="18"/>
  <c r="G684" i="18"/>
  <c r="G685" i="18"/>
  <c r="G686" i="18"/>
  <c r="G687" i="18"/>
  <c r="G688" i="18"/>
  <c r="G689" i="18"/>
  <c r="G690" i="18"/>
  <c r="G691" i="18"/>
  <c r="G692" i="18"/>
  <c r="G693" i="18"/>
  <c r="G694" i="18"/>
  <c r="G695" i="18"/>
  <c r="G696" i="18"/>
  <c r="G697" i="18"/>
  <c r="G698" i="18"/>
  <c r="G699" i="18"/>
  <c r="G700" i="18"/>
  <c r="G701" i="18"/>
  <c r="G702" i="18"/>
  <c r="G703" i="18"/>
  <c r="G704" i="18"/>
  <c r="G705" i="18"/>
  <c r="G706" i="18"/>
  <c r="G707" i="18"/>
  <c r="G708" i="18"/>
  <c r="G709" i="18"/>
  <c r="G710" i="18"/>
  <c r="G711" i="18"/>
  <c r="G712" i="18"/>
  <c r="G713" i="18"/>
  <c r="G714" i="18"/>
  <c r="G715" i="18"/>
  <c r="G716" i="18"/>
  <c r="G717" i="18"/>
  <c r="G718" i="18"/>
  <c r="G719" i="18"/>
  <c r="G720" i="18"/>
  <c r="G721" i="18"/>
  <c r="G722" i="18"/>
  <c r="G723" i="18"/>
  <c r="G724" i="18"/>
  <c r="G725" i="18"/>
  <c r="G726" i="18"/>
  <c r="G727" i="18"/>
  <c r="G728" i="18"/>
  <c r="G729" i="18"/>
  <c r="G730" i="18"/>
  <c r="G731" i="18"/>
  <c r="G732" i="18"/>
  <c r="G733" i="18"/>
  <c r="G734" i="18"/>
  <c r="G735" i="18"/>
  <c r="G736" i="18"/>
  <c r="G737" i="18"/>
  <c r="G738" i="18"/>
  <c r="G739" i="18"/>
  <c r="G740" i="18"/>
  <c r="G741" i="18"/>
  <c r="G742" i="18"/>
  <c r="G743" i="18"/>
  <c r="G744" i="18"/>
  <c r="G745" i="18"/>
  <c r="G746" i="18"/>
  <c r="G747" i="18"/>
  <c r="G748" i="18"/>
  <c r="G749" i="18"/>
  <c r="G750" i="18"/>
  <c r="G751" i="18"/>
  <c r="G752" i="18"/>
  <c r="G753" i="18"/>
  <c r="G754" i="18"/>
  <c r="G755" i="18"/>
  <c r="G756" i="18"/>
  <c r="G757" i="18"/>
  <c r="G758" i="18"/>
  <c r="G759" i="18"/>
  <c r="G760" i="18"/>
  <c r="G761" i="18"/>
  <c r="G762" i="18"/>
  <c r="G763" i="18"/>
  <c r="G764" i="18"/>
  <c r="G765" i="18"/>
  <c r="G766" i="18"/>
  <c r="G767" i="18"/>
  <c r="G768" i="18"/>
  <c r="G769" i="18"/>
  <c r="G770" i="18"/>
  <c r="G771" i="18"/>
  <c r="G772" i="18"/>
  <c r="G773" i="18"/>
  <c r="G774" i="18"/>
  <c r="G775" i="18"/>
  <c r="G776" i="18"/>
  <c r="G777" i="18"/>
  <c r="G778" i="18"/>
  <c r="G779" i="18"/>
  <c r="E780" i="18"/>
  <c r="F780" i="18"/>
  <c r="M413" i="17" l="1"/>
  <c r="AA288" i="17"/>
  <c r="I44" i="14"/>
  <c r="K7" i="14"/>
  <c r="K44" i="14" s="1"/>
  <c r="AA354" i="17"/>
  <c r="X306" i="17"/>
  <c r="Y306" i="17" s="1"/>
  <c r="K257" i="17"/>
  <c r="M257" i="17"/>
  <c r="F413" i="17"/>
  <c r="M307" i="17"/>
  <c r="Y84" i="17"/>
  <c r="AA84" i="17"/>
  <c r="AA105" i="17" s="1"/>
  <c r="X105" i="17"/>
  <c r="K62" i="17"/>
  <c r="M62" i="17"/>
  <c r="T34" i="23"/>
  <c r="J16" i="23"/>
  <c r="T16" i="23" s="1"/>
  <c r="S16" i="23"/>
  <c r="AA329" i="17"/>
  <c r="AA325" i="17"/>
  <c r="AA321" i="17"/>
  <c r="M320" i="17"/>
  <c r="M317" i="17"/>
  <c r="M312" i="17"/>
  <c r="M309" i="17"/>
  <c r="Y288" i="17"/>
  <c r="K254" i="17"/>
  <c r="M254" i="17"/>
  <c r="M221" i="17"/>
  <c r="AA207" i="17"/>
  <c r="T157" i="17"/>
  <c r="M77" i="17"/>
  <c r="K77" i="17"/>
  <c r="K61" i="17"/>
  <c r="M61" i="17"/>
  <c r="K22" i="17"/>
  <c r="M22" i="17"/>
  <c r="J39" i="23"/>
  <c r="T39" i="23" s="1"/>
  <c r="S39" i="23"/>
  <c r="J28" i="23"/>
  <c r="T28" i="23" s="1"/>
  <c r="S28" i="23"/>
  <c r="K246" i="17"/>
  <c r="M246" i="17"/>
  <c r="K211" i="17"/>
  <c r="M211" i="17"/>
  <c r="M122" i="17"/>
  <c r="J130" i="17"/>
  <c r="Y302" i="17"/>
  <c r="AA302" i="17"/>
  <c r="Y291" i="17"/>
  <c r="AA291" i="17"/>
  <c r="K242" i="17"/>
  <c r="M242" i="17"/>
  <c r="J227" i="17"/>
  <c r="T204" i="17"/>
  <c r="M195" i="17"/>
  <c r="M190" i="17"/>
  <c r="M201" i="17" s="1"/>
  <c r="Y182" i="17"/>
  <c r="AA182" i="17"/>
  <c r="Y166" i="17"/>
  <c r="M147" i="17"/>
  <c r="K128" i="17"/>
  <c r="AA95" i="17"/>
  <c r="Y63" i="17"/>
  <c r="X83" i="17"/>
  <c r="AA63" i="17"/>
  <c r="AA83" i="17" s="1"/>
  <c r="Y26" i="17"/>
  <c r="S45" i="23"/>
  <c r="J45" i="23"/>
  <c r="T45" i="23" s="1"/>
  <c r="J11" i="23"/>
  <c r="T11" i="23" s="1"/>
  <c r="S11" i="23"/>
  <c r="F46" i="23"/>
  <c r="D44" i="14"/>
  <c r="T354" i="17"/>
  <c r="AA326" i="17"/>
  <c r="Y308" i="17"/>
  <c r="AA308" i="17"/>
  <c r="AA330" i="17" s="1"/>
  <c r="AA295" i="17"/>
  <c r="T223" i="17"/>
  <c r="AA217" i="17"/>
  <c r="K205" i="17"/>
  <c r="M205" i="17"/>
  <c r="Y72" i="17"/>
  <c r="AA72" i="17"/>
  <c r="K51" i="17"/>
  <c r="M51" i="17"/>
  <c r="J24" i="17"/>
  <c r="Y292" i="17"/>
  <c r="AA292" i="17"/>
  <c r="Y212" i="17"/>
  <c r="AA212" i="17"/>
  <c r="X330" i="17"/>
  <c r="Y330" i="17" s="1"/>
  <c r="Y161" i="17"/>
  <c r="AA161" i="17"/>
  <c r="M332" i="17"/>
  <c r="M329" i="17"/>
  <c r="M325" i="17"/>
  <c r="M321" i="17"/>
  <c r="Y319" i="17"/>
  <c r="M318" i="17"/>
  <c r="M308" i="17"/>
  <c r="M297" i="17"/>
  <c r="F307" i="17"/>
  <c r="T288" i="17"/>
  <c r="M295" i="17"/>
  <c r="J260" i="17"/>
  <c r="K250" i="17"/>
  <c r="M250" i="17"/>
  <c r="T254" i="17"/>
  <c r="AA254" i="17" s="1"/>
  <c r="AA224" i="17"/>
  <c r="Y220" i="17"/>
  <c r="AA220" i="17"/>
  <c r="K219" i="17"/>
  <c r="M219" i="17"/>
  <c r="AA216" i="17"/>
  <c r="M213" i="17"/>
  <c r="AA116" i="17"/>
  <c r="X122" i="17"/>
  <c r="M121" i="17"/>
  <c r="Y88" i="17"/>
  <c r="S20" i="23"/>
  <c r="J20" i="23"/>
  <c r="T20" i="23" s="1"/>
  <c r="AA327" i="17"/>
  <c r="AA323" i="17"/>
  <c r="M316" i="17"/>
  <c r="M313" i="17"/>
  <c r="AA303" i="17"/>
  <c r="Y298" i="17"/>
  <c r="AA298" i="17"/>
  <c r="AA290" i="17"/>
  <c r="M243" i="17"/>
  <c r="F241" i="17"/>
  <c r="K224" i="17"/>
  <c r="M224" i="17"/>
  <c r="K216" i="17"/>
  <c r="M216" i="17"/>
  <c r="Y80" i="17"/>
  <c r="AA80" i="17"/>
  <c r="M46" i="17"/>
  <c r="O21" i="23"/>
  <c r="N46" i="23"/>
  <c r="O46" i="23"/>
  <c r="AA143" i="17"/>
  <c r="Y290" i="17"/>
  <c r="K220" i="17"/>
  <c r="K201" i="17"/>
  <c r="Y175" i="17"/>
  <c r="AA175" i="17"/>
  <c r="Y171" i="17"/>
  <c r="AA171" i="17"/>
  <c r="K122" i="17"/>
  <c r="T105" i="17"/>
  <c r="M100" i="17"/>
  <c r="K74" i="17"/>
  <c r="M74" i="17"/>
  <c r="M27" i="17"/>
  <c r="F46" i="17"/>
  <c r="K17" i="17"/>
  <c r="M17" i="17"/>
  <c r="S33" i="23"/>
  <c r="J33" i="23"/>
  <c r="T33" i="23" s="1"/>
  <c r="T21" i="23"/>
  <c r="M152" i="17"/>
  <c r="M140" i="17"/>
  <c r="K154" i="17"/>
  <c r="K124" i="17"/>
  <c r="M124" i="17"/>
  <c r="Y112" i="17"/>
  <c r="Y122" i="17" s="1"/>
  <c r="AA112" i="17"/>
  <c r="Y70" i="17"/>
  <c r="AA70" i="17"/>
  <c r="J40" i="23"/>
  <c r="T40" i="23" s="1"/>
  <c r="J29" i="23"/>
  <c r="T29" i="23" s="1"/>
  <c r="S29" i="23"/>
  <c r="M208" i="17"/>
  <c r="AA205" i="17"/>
  <c r="M192" i="17"/>
  <c r="AA167" i="17"/>
  <c r="M141" i="17"/>
  <c r="M138" i="17"/>
  <c r="J154" i="17"/>
  <c r="AA103" i="17"/>
  <c r="T83" i="17"/>
  <c r="M70" i="17"/>
  <c r="AA68" i="17"/>
  <c r="M57" i="17"/>
  <c r="M18" i="17"/>
  <c r="K9" i="17"/>
  <c r="K24" i="17" s="1"/>
  <c r="M9" i="17"/>
  <c r="M24" i="17" s="1"/>
  <c r="J41" i="23"/>
  <c r="T41" i="23" s="1"/>
  <c r="T35" i="23"/>
  <c r="T25" i="23"/>
  <c r="J17" i="23"/>
  <c r="T17" i="23" s="1"/>
  <c r="S17" i="23"/>
  <c r="S46" i="23" s="1"/>
  <c r="J12" i="23"/>
  <c r="T12" i="23" s="1"/>
  <c r="R46" i="23"/>
  <c r="B10" i="8"/>
  <c r="B14" i="8"/>
  <c r="B18" i="8"/>
  <c r="B11" i="8"/>
  <c r="B15" i="8"/>
  <c r="B19" i="8"/>
  <c r="X223" i="17"/>
  <c r="Y223" i="17" s="1"/>
  <c r="M191" i="17"/>
  <c r="J201" i="17"/>
  <c r="Y179" i="17"/>
  <c r="AA179" i="17"/>
  <c r="F154" i="17"/>
  <c r="K127" i="17"/>
  <c r="Y115" i="17"/>
  <c r="K73" i="17"/>
  <c r="Y61" i="17"/>
  <c r="K21" i="17"/>
  <c r="M21" i="17"/>
  <c r="J42" i="23"/>
  <c r="T42" i="23" s="1"/>
  <c r="J31" i="23"/>
  <c r="T31" i="23" s="1"/>
  <c r="J18" i="23"/>
  <c r="T18" i="23" s="1"/>
  <c r="J13" i="23"/>
  <c r="T13" i="23" s="1"/>
  <c r="Y120" i="17"/>
  <c r="AA120" i="17"/>
  <c r="AA122" i="17" s="1"/>
  <c r="Y74" i="17"/>
  <c r="AA74" i="17"/>
  <c r="S40" i="23"/>
  <c r="M202" i="17"/>
  <c r="Y183" i="17"/>
  <c r="Y163" i="17"/>
  <c r="AA163" i="17"/>
  <c r="AA158" i="17"/>
  <c r="X183" i="17"/>
  <c r="M132" i="17"/>
  <c r="M154" i="17" s="1"/>
  <c r="AA90" i="17"/>
  <c r="K65" i="17"/>
  <c r="K53" i="17"/>
  <c r="K78" i="17" s="1"/>
  <c r="M53" i="17"/>
  <c r="M48" i="17"/>
  <c r="M78" i="17" s="1"/>
  <c r="J78" i="17"/>
  <c r="K13" i="17"/>
  <c r="M13" i="17"/>
  <c r="S41" i="23"/>
  <c r="S25" i="23"/>
  <c r="I32" i="4"/>
  <c r="Y66" i="17"/>
  <c r="AA66" i="17"/>
  <c r="J27" i="23"/>
  <c r="T27" i="23" s="1"/>
  <c r="T24" i="23"/>
  <c r="J15" i="23"/>
  <c r="T15" i="23" s="1"/>
  <c r="T10" i="23"/>
  <c r="F19" i="8"/>
  <c r="F15" i="8"/>
  <c r="F6" i="8"/>
  <c r="Y105" i="17" l="1"/>
  <c r="K46" i="14"/>
  <c r="J46" i="23"/>
  <c r="M227" i="17"/>
  <c r="Y83" i="17"/>
  <c r="K227" i="17"/>
  <c r="T46" i="23"/>
  <c r="AA223" i="17"/>
  <c r="M130" i="17"/>
  <c r="K130" i="17"/>
  <c r="M335" i="17"/>
  <c r="M260" i="17"/>
  <c r="AA183" i="17"/>
  <c r="AA306" i="17"/>
  <c r="K260" i="17"/>
</calcChain>
</file>

<file path=xl/sharedStrings.xml><?xml version="1.0" encoding="utf-8"?>
<sst xmlns="http://schemas.openxmlformats.org/spreadsheetml/2006/main" count="2733" uniqueCount="962">
  <si>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</si>
  <si>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</si>
  <si>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</si>
  <si>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</si>
  <si>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</si>
  <si>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</si>
  <si>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</si>
  <si>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</si>
  <si>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</si>
  <si>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</si>
  <si>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</si>
  <si>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</si>
  <si>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</si>
  <si>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</si>
  <si>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</si>
  <si>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</si>
  <si>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</si>
  <si>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</si>
  <si>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</si>
  <si>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Summary of Gross Revenue Allocation by Federation Account Allocation Committee for the Month of December, 2022 Shared in January, 2023</t>
  </si>
  <si>
    <t>S/n</t>
  </si>
  <si>
    <t>Beneficiaries</t>
  </si>
  <si>
    <t>Statutory</t>
  </si>
  <si>
    <t xml:space="preserve">Distribution of Exchange Gain for the month </t>
  </si>
  <si>
    <t>Electronic Money Transfer Levy (EMTL)</t>
  </si>
  <si>
    <t>VAT</t>
  </si>
  <si>
    <t>Total</t>
  </si>
  <si>
    <t>₦</t>
  </si>
  <si>
    <t xml:space="preserve">FGN </t>
  </si>
  <si>
    <t xml:space="preserve">State </t>
  </si>
  <si>
    <t xml:space="preserve">LGCs 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</si>
  <si>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</si>
  <si>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</si>
  <si>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</si>
  <si>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</si>
  <si>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</si>
  <si>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FIRS Refund on Cost of Collection</t>
  </si>
  <si>
    <t>FIRS Refund</t>
  </si>
  <si>
    <t>13% Derivation Refund to Oil Producing States on Withhdrawal from ECA</t>
  </si>
  <si>
    <t>13% Derivation Refunds on Subsidy, Priority Projects and Police Trust Fund  2022</t>
  </si>
  <si>
    <t>13% Derivation Refunds on Subsidy, Priority Projects from 1999 to 2021</t>
  </si>
  <si>
    <t>North East Development Commission</t>
  </si>
  <si>
    <t>Transfer to non-oil Excess account</t>
  </si>
  <si>
    <t>TOTAL</t>
  </si>
  <si>
    <t>Distribution of Revenue Allocation to FGN by Federation Account Allocation Committee for the Month of December, 2022 Shared in January, 2023</t>
  </si>
  <si>
    <t>4=(2-3)</t>
  </si>
  <si>
    <t>8=(4+5+6+7)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</si>
  <si>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</si>
  <si>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</si>
  <si>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</si>
  <si>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</si>
  <si>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</si>
  <si>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</si>
  <si>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</si>
  <si>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</si>
  <si>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family val="1"/>
      </rP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</si>
  <si>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rPr>
        <b/>
        <sz val="16"/>
        <rFont val="Times New Roman"/>
        <family val="1"/>
      </rP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</si>
  <si>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……………………………………………………………</t>
  </si>
  <si>
    <t>Mrs. (Dr.) Zainab S. Ahmed</t>
  </si>
  <si>
    <t>Hon. Minister of  Finance, Budget and National Planning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</si>
  <si>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</si>
  <si>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</si>
  <si>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</si>
  <si>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</si>
  <si>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December,  2022 shared in January, 2023</t>
  </si>
  <si>
    <t>6=4+5</t>
  </si>
  <si>
    <t>10=6-(7+8+9)</t>
  </si>
  <si>
    <t>18 = ( 16 - 17)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</si>
  <si>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</si>
  <si>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</si>
  <si>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</si>
  <si>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</si>
  <si>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</si>
  <si>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</si>
  <si>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</si>
  <si>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</si>
  <si>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</si>
  <si>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</si>
  <si>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</si>
  <si>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</si>
  <si>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</si>
  <si>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</si>
  <si>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</si>
  <si>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</si>
  <si>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</si>
  <si>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</si>
  <si>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</si>
  <si>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</si>
  <si>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</si>
  <si>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</si>
  <si>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</si>
  <si>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</si>
  <si>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</si>
  <si>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</si>
  <si>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</si>
  <si>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</si>
  <si>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</si>
  <si>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</si>
  <si>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</si>
  <si>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</si>
  <si>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</si>
  <si>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</si>
  <si>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</si>
  <si>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</si>
  <si>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</si>
  <si>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</si>
  <si>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</si>
  <si>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</si>
  <si>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</si>
  <si>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</si>
  <si>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</si>
  <si>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</si>
  <si>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</si>
  <si>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</si>
  <si>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</si>
  <si>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</si>
  <si>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</si>
  <si>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</si>
  <si>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</si>
  <si>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</si>
  <si>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</si>
  <si>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</si>
  <si>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Office of the Accountant-General of the Federation</t>
  </si>
  <si>
    <t xml:space="preserve"> Distribution  of Revenue Allocation to Local Government Councils by Federation Account Allocation Committee for the Month of December,  2022 shared in January, 2023</t>
  </si>
  <si>
    <t>States</t>
  </si>
  <si>
    <t>Local Government Councils</t>
  </si>
  <si>
    <t>Deduction</t>
  </si>
  <si>
    <t>Distribution of Exchange Gain for the month of December</t>
  </si>
  <si>
    <t>Total Ecological Funds</t>
  </si>
  <si>
    <t>Value Added Tax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</si>
  <si>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</si>
  <si>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</si>
  <si>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</si>
  <si>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</si>
  <si>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</si>
  <si>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</si>
  <si>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</si>
  <si>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</si>
  <si>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</si>
  <si>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</si>
  <si>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</si>
  <si>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</si>
  <si>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</si>
  <si>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</si>
  <si>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</si>
  <si>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</si>
  <si>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</si>
  <si>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</si>
  <si>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</si>
  <si>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</si>
  <si>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</si>
  <si>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</si>
  <si>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</si>
  <si>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</si>
  <si>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</si>
  <si>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</si>
  <si>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</si>
  <si>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</si>
  <si>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</si>
  <si>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</si>
  <si>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</si>
  <si>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</si>
  <si>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</si>
  <si>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</si>
  <si>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</si>
  <si>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</si>
  <si>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</si>
  <si>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</si>
  <si>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</si>
  <si>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</si>
  <si>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</si>
  <si>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</si>
  <si>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</si>
  <si>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</si>
  <si>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</si>
  <si>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</si>
  <si>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</si>
  <si>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</si>
  <si>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</si>
  <si>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</si>
  <si>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</si>
  <si>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</si>
  <si>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</si>
  <si>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</si>
  <si>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</si>
  <si>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</si>
  <si>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</si>
  <si>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</si>
  <si>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</si>
  <si>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</si>
  <si>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</si>
  <si>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</si>
  <si>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</si>
  <si>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</si>
  <si>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</si>
  <si>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</si>
  <si>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</si>
  <si>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</si>
  <si>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</si>
  <si>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</si>
  <si>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</si>
  <si>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</si>
  <si>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</si>
  <si>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</si>
  <si>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</si>
  <si>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</si>
  <si>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</si>
  <si>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</si>
  <si>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</si>
  <si>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</si>
  <si>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</si>
  <si>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</si>
  <si>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</si>
  <si>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</si>
  <si>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</si>
  <si>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</si>
  <si>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</si>
  <si>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</si>
  <si>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</si>
  <si>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</si>
  <si>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</si>
  <si>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</si>
  <si>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</si>
  <si>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</si>
  <si>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</si>
  <si>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</si>
  <si>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</si>
  <si>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</si>
  <si>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</si>
  <si>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</si>
  <si>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</si>
  <si>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</si>
  <si>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</si>
  <si>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</si>
  <si>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</si>
  <si>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</si>
  <si>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</si>
  <si>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</si>
  <si>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</si>
  <si>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</si>
  <si>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</si>
  <si>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</si>
  <si>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</si>
  <si>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</si>
  <si>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</si>
  <si>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</si>
  <si>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</si>
  <si>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</si>
  <si>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</si>
  <si>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</si>
  <si>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</si>
  <si>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</si>
  <si>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</si>
  <si>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</si>
  <si>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</si>
  <si>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</si>
  <si>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</si>
  <si>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</si>
  <si>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</si>
  <si>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</si>
  <si>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</si>
  <si>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</si>
  <si>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</si>
  <si>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</si>
  <si>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</si>
  <si>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</si>
  <si>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</si>
  <si>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</si>
  <si>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</si>
  <si>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</si>
  <si>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</si>
  <si>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</si>
  <si>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</si>
  <si>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</si>
  <si>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</si>
  <si>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</si>
  <si>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</si>
  <si>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</si>
  <si>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</si>
  <si>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</si>
  <si>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</si>
  <si>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</si>
  <si>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</si>
  <si>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</si>
  <si>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</si>
  <si>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</si>
  <si>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</si>
  <si>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</si>
  <si>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</si>
  <si>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</si>
  <si>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</si>
  <si>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</si>
  <si>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</si>
  <si>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</si>
  <si>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</si>
  <si>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</si>
  <si>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</si>
  <si>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</si>
  <si>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</si>
  <si>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</si>
  <si>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</si>
  <si>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</si>
  <si>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</si>
  <si>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</si>
  <si>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</si>
  <si>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</si>
  <si>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</si>
  <si>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</si>
  <si>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</si>
  <si>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</si>
  <si>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</si>
  <si>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</si>
  <si>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</si>
  <si>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</si>
  <si>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</si>
  <si>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</si>
  <si>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</si>
  <si>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</si>
  <si>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</si>
  <si>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</si>
  <si>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</si>
  <si>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</si>
  <si>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</si>
  <si>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</si>
  <si>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</si>
  <si>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</si>
  <si>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</si>
  <si>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</si>
  <si>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</si>
  <si>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</si>
  <si>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</si>
  <si>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</si>
  <si>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</si>
  <si>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</si>
  <si>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</si>
  <si>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</si>
  <si>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</si>
  <si>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</si>
  <si>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</si>
  <si>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</si>
  <si>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</si>
  <si>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</si>
  <si>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</si>
  <si>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</si>
  <si>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</si>
  <si>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</si>
  <si>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</si>
  <si>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</si>
  <si>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</si>
  <si>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</si>
  <si>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</si>
  <si>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</si>
  <si>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</si>
  <si>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</si>
  <si>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</si>
  <si>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</si>
  <si>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</si>
  <si>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</si>
  <si>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</si>
  <si>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</si>
  <si>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</si>
  <si>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</si>
  <si>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</si>
  <si>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</si>
  <si>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</si>
  <si>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</si>
  <si>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</si>
  <si>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</si>
  <si>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</si>
  <si>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</si>
  <si>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</si>
  <si>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</si>
  <si>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</si>
  <si>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</si>
  <si>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</si>
  <si>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</si>
  <si>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</si>
  <si>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</si>
  <si>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</si>
  <si>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</si>
  <si>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</si>
  <si>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</si>
  <si>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</si>
  <si>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</si>
  <si>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</si>
  <si>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</si>
  <si>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</si>
  <si>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</si>
  <si>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</si>
  <si>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</si>
  <si>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</si>
  <si>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</si>
  <si>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</si>
  <si>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</si>
  <si>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</si>
  <si>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</si>
  <si>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</si>
  <si>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</si>
  <si>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</si>
  <si>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</si>
  <si>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</si>
  <si>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</si>
  <si>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</si>
  <si>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</si>
  <si>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</si>
  <si>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</si>
  <si>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</si>
  <si>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</si>
  <si>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</si>
  <si>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</si>
  <si>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</si>
  <si>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</si>
  <si>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</si>
  <si>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</si>
  <si>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</si>
  <si>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</si>
  <si>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</si>
  <si>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</si>
  <si>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</si>
  <si>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</si>
  <si>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</si>
  <si>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</si>
  <si>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</si>
  <si>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</si>
  <si>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</si>
  <si>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</si>
  <si>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</si>
  <si>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</si>
  <si>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</si>
  <si>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</si>
  <si>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</si>
  <si>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</si>
  <si>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</si>
  <si>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</si>
  <si>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</si>
  <si>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</si>
  <si>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</si>
  <si>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</si>
  <si>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</si>
  <si>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</si>
  <si>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</si>
  <si>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</si>
  <si>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</si>
  <si>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</si>
  <si>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</si>
  <si>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</si>
  <si>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</si>
  <si>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</si>
  <si>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</si>
  <si>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</si>
  <si>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</si>
  <si>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</si>
  <si>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</si>
  <si>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</si>
  <si>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</si>
  <si>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</si>
  <si>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</si>
  <si>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</si>
  <si>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</si>
  <si>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</si>
  <si>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</si>
  <si>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</si>
  <si>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</si>
  <si>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</si>
  <si>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</si>
  <si>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</si>
  <si>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</si>
  <si>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</si>
  <si>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</si>
  <si>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</si>
  <si>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</si>
  <si>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</si>
  <si>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</si>
  <si>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</si>
  <si>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</si>
  <si>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</si>
  <si>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</si>
  <si>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</si>
  <si>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</si>
  <si>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</si>
  <si>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</si>
  <si>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</si>
  <si>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</si>
  <si>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</si>
  <si>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</si>
  <si>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</si>
  <si>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</si>
  <si>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</si>
  <si>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</si>
  <si>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</si>
  <si>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</si>
  <si>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</si>
  <si>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</si>
  <si>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</si>
  <si>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</si>
  <si>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</si>
  <si>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</si>
  <si>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</si>
  <si>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</si>
  <si>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</si>
  <si>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</si>
  <si>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</si>
  <si>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</si>
  <si>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</si>
  <si>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</si>
  <si>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</si>
  <si>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</si>
  <si>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</si>
  <si>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</si>
  <si>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</si>
  <si>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</si>
  <si>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</si>
  <si>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</si>
  <si>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</si>
  <si>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</si>
  <si>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</si>
  <si>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</si>
  <si>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</si>
  <si>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</si>
  <si>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</si>
  <si>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</si>
  <si>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</si>
  <si>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</si>
  <si>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</si>
  <si>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</si>
  <si>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</si>
  <si>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</si>
  <si>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</si>
  <si>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</si>
  <si>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</si>
  <si>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</si>
  <si>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</si>
  <si>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</si>
  <si>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</si>
  <si>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</si>
  <si>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</si>
  <si>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</si>
  <si>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</si>
  <si>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</si>
  <si>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</si>
  <si>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</si>
  <si>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</si>
  <si>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</si>
  <si>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</si>
  <si>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</si>
  <si>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</si>
  <si>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</si>
  <si>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</si>
  <si>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</si>
  <si>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</si>
  <si>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</si>
  <si>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</si>
  <si>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</si>
  <si>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</si>
  <si>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</si>
  <si>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</si>
  <si>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</si>
  <si>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</si>
  <si>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</si>
  <si>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</si>
  <si>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</si>
  <si>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</si>
  <si>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</si>
  <si>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</si>
  <si>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</si>
  <si>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</si>
  <si>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</si>
  <si>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</si>
  <si>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</si>
  <si>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</si>
  <si>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</si>
  <si>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</si>
  <si>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</si>
  <si>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</si>
  <si>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</si>
  <si>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</si>
  <si>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</si>
  <si>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</si>
  <si>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</si>
  <si>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</si>
  <si>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</si>
  <si>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</si>
  <si>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</si>
  <si>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</si>
  <si>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</si>
  <si>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</si>
  <si>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</si>
  <si>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</si>
  <si>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</si>
  <si>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</si>
  <si>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</si>
  <si>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</si>
  <si>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</si>
  <si>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</si>
  <si>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</si>
  <si>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</si>
  <si>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</si>
  <si>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</si>
  <si>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</si>
  <si>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</si>
  <si>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</si>
  <si>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</si>
  <si>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</si>
  <si>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</si>
  <si>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</si>
  <si>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</si>
  <si>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</si>
  <si>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</si>
  <si>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</si>
  <si>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</si>
  <si>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</si>
  <si>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</si>
  <si>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</si>
  <si>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</si>
  <si>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</si>
  <si>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</si>
  <si>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</si>
  <si>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</si>
  <si>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</si>
  <si>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</si>
  <si>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</si>
  <si>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</si>
  <si>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</si>
  <si>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</si>
  <si>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</si>
  <si>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</si>
  <si>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</si>
  <si>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</si>
  <si>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</si>
  <si>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</si>
  <si>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</si>
  <si>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</si>
  <si>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</si>
  <si>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</si>
  <si>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</si>
  <si>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</si>
  <si>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</si>
  <si>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</si>
  <si>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</si>
  <si>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</si>
  <si>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</si>
  <si>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</si>
  <si>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</si>
  <si>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</si>
  <si>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</si>
  <si>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</si>
  <si>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</si>
  <si>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</si>
  <si>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</si>
  <si>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</si>
  <si>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</si>
  <si>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</si>
  <si>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</si>
  <si>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</si>
  <si>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</si>
  <si>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</si>
  <si>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</si>
  <si>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</si>
  <si>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</si>
  <si>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</si>
  <si>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</si>
  <si>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</si>
  <si>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</si>
  <si>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</si>
  <si>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</si>
  <si>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</si>
  <si>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</si>
  <si>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</si>
  <si>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</si>
  <si>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</si>
  <si>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</si>
  <si>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</si>
  <si>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</si>
  <si>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</si>
  <si>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</si>
  <si>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</si>
  <si>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</si>
  <si>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</si>
  <si>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</si>
  <si>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</si>
  <si>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</si>
  <si>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</si>
  <si>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</si>
  <si>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</si>
  <si>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</si>
  <si>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</si>
  <si>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</si>
  <si>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</si>
  <si>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</si>
  <si>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</si>
  <si>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</si>
  <si>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</si>
  <si>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</si>
  <si>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</si>
  <si>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</si>
  <si>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</si>
  <si>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</si>
  <si>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</si>
  <si>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</si>
  <si>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</si>
  <si>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</si>
  <si>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</si>
  <si>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</si>
  <si>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</si>
  <si>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</si>
  <si>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</si>
  <si>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</si>
  <si>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</si>
  <si>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</si>
  <si>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</si>
  <si>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</si>
  <si>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</si>
  <si>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</si>
  <si>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</si>
  <si>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</si>
  <si>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</si>
  <si>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</si>
  <si>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</si>
  <si>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</si>
  <si>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</si>
  <si>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</si>
  <si>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</si>
  <si>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</si>
  <si>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</si>
  <si>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</si>
  <si>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</si>
  <si>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</si>
  <si>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</si>
  <si>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</si>
  <si>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</si>
  <si>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</si>
  <si>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</si>
  <si>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</si>
  <si>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</si>
  <si>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</si>
  <si>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</si>
  <si>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</si>
  <si>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</si>
  <si>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</si>
  <si>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</si>
  <si>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</si>
  <si>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</si>
  <si>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</si>
  <si>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</si>
  <si>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</si>
  <si>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</si>
  <si>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</si>
  <si>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</si>
  <si>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</si>
  <si>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</si>
  <si>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</si>
  <si>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</si>
  <si>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</si>
  <si>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</si>
  <si>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</si>
  <si>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</si>
  <si>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</si>
  <si>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</si>
  <si>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</si>
  <si>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</si>
  <si>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</si>
  <si>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</si>
  <si>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</si>
  <si>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</si>
  <si>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</si>
  <si>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</si>
  <si>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</si>
  <si>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</si>
  <si>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</si>
  <si>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</si>
  <si>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</si>
  <si>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</si>
  <si>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</si>
  <si>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</si>
  <si>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</si>
  <si>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</si>
  <si>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</si>
  <si>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</si>
  <si>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</si>
  <si>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</si>
  <si>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</si>
  <si>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</si>
  <si>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</si>
  <si>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</si>
  <si>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</si>
  <si>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</si>
  <si>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</si>
  <si>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</si>
  <si>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</si>
  <si>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</si>
  <si>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</si>
  <si>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</si>
  <si>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</si>
  <si>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</si>
  <si>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</si>
  <si>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</si>
  <si>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</si>
  <si>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</si>
  <si>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</si>
  <si>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</si>
  <si>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</si>
  <si>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</si>
  <si>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</si>
  <si>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</si>
  <si>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</si>
  <si>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</si>
  <si>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</si>
  <si>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</si>
  <si>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</si>
  <si>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</si>
  <si>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</si>
  <si>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</si>
  <si>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</si>
  <si>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</si>
  <si>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</si>
  <si>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</si>
  <si>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</si>
  <si>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</si>
  <si>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</si>
  <si>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</si>
  <si>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</si>
  <si>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</si>
  <si>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</si>
  <si>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</si>
  <si>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</si>
  <si>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</si>
  <si>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</si>
  <si>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</si>
  <si>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</si>
  <si>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</si>
  <si>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</si>
  <si>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</si>
  <si>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</si>
  <si>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</si>
  <si>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</si>
  <si>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</si>
  <si>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</si>
  <si>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</si>
  <si>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</si>
  <si>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</si>
  <si>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</si>
  <si>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</si>
  <si>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</si>
  <si>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</si>
  <si>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</si>
  <si>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</si>
  <si>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</si>
  <si>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</si>
  <si>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</si>
  <si>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</si>
  <si>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</si>
  <si>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</si>
  <si>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</si>
  <si>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</si>
  <si>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</si>
  <si>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</si>
  <si>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</si>
  <si>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</si>
  <si>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</si>
  <si>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</si>
  <si>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</si>
  <si>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</si>
  <si>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</si>
  <si>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</si>
  <si>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</si>
  <si>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</si>
  <si>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</si>
  <si>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</si>
  <si>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</si>
  <si>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</si>
  <si>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</si>
  <si>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</si>
  <si>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</si>
  <si>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</si>
  <si>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</si>
  <si>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</si>
  <si>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</si>
  <si>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</si>
  <si>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</si>
  <si>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</si>
  <si>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</si>
  <si>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</si>
  <si>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</si>
  <si>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</si>
  <si>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</si>
  <si>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</si>
  <si>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</si>
  <si>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</si>
  <si>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</si>
  <si>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</si>
  <si>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</si>
  <si>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</si>
  <si>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</si>
  <si>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</si>
  <si>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</si>
  <si>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</si>
  <si>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</si>
  <si>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</si>
  <si>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</si>
  <si>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</si>
  <si>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</si>
  <si>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</si>
  <si>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</si>
  <si>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</si>
  <si>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</si>
  <si>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</si>
  <si>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</si>
  <si>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</si>
  <si>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</si>
  <si>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</si>
  <si>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</si>
  <si>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</si>
  <si>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</si>
  <si>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</si>
  <si>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</si>
  <si>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</si>
  <si>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</si>
  <si>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</si>
  <si>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</si>
  <si>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</si>
  <si>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</si>
  <si>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</si>
  <si>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</si>
  <si>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</si>
  <si>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</si>
  <si>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</si>
  <si>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</si>
  <si>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</si>
  <si>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</si>
  <si>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</si>
  <si>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</si>
  <si>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</si>
  <si>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</si>
  <si>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</si>
  <si>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</si>
  <si>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</si>
  <si>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</si>
  <si>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</si>
  <si>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</si>
  <si>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</si>
  <si>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</si>
  <si>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</si>
  <si>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</si>
  <si>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</si>
  <si>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</si>
  <si>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</si>
  <si>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Details of Distribution of Ecology Revenue Allocation to States by Federation Account Allocation Committee for the month of December, 2022 Shared in January, 2023</t>
  </si>
  <si>
    <t>S/N</t>
  </si>
  <si>
    <t>Gross Statutory Allocation (Ecology)</t>
  </si>
  <si>
    <t>Exchange Gain (Ecology)</t>
  </si>
  <si>
    <t>Total Ecology Fund</t>
  </si>
  <si>
    <t>Summary of Distribution of Revenue Allocation to Local Government Councils by Federation Account Allocation Committee for the month of December, 2022 Shared in January, 2023</t>
  </si>
  <si>
    <t>Net Allocation</t>
  </si>
  <si>
    <t>7= 5 - 6</t>
  </si>
  <si>
    <t>9= 1+2 3+4+7+8</t>
  </si>
  <si>
    <t xml:space="preserve"> Distribution of Ecology to Local Government Councils by Federation Account Allocation Committee for the month of December, 2022 Shared in January, 2023</t>
  </si>
  <si>
    <t>S/NO</t>
  </si>
  <si>
    <t>STATE</t>
  </si>
  <si>
    <t>LOCAL GOVERNMENTS</t>
  </si>
  <si>
    <t>STATUTORY REVENUE (ECOLOGY)</t>
  </si>
  <si>
    <t>EXCHANGE GAIN (ECOLOGY)</t>
  </si>
  <si>
    <t xml:space="preserve">TOTAL ECOLOGY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</si>
</sst>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9" formatCode="_(* #,##0_);_(* \(#,##0\);_(* &quot;-&quot;??_);_(@_)"/>
    <numFmt numFmtId="170" formatCode="&quot; &quot;#,##0.00;\-&quot; &quot;#,##0.00"/>
    <numFmt numFmtId="171" formatCode="_-* #,##0.00_-;\-* #,##0.00_-;_-* &quot;-&quot;??_-;_-@_-"/>
    <numFmt numFmtId="172" formatCode="#,##0.00_ ;\-#,##0.00&quot; &quot;"/>
  </numFmts>
  <fonts count="29" x14ac:knownFonts="1"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name val="Calibri"/>
      <family val="2"/>
    </font>
    <font>
      <b/>
      <sz val="12"/>
      <color indexed="8"/>
      <name val="Times New Roman"/>
      <family val="1"/>
    </font>
    <font>
      <b/>
      <sz val="10"/>
      <name val="Arial"/>
      <family val="2"/>
    </font>
    <font>
      <sz val="14"/>
      <color indexed="8"/>
      <name val="Times New Roman"/>
      <family val="1"/>
    </font>
    <font>
      <b/>
      <sz val="13"/>
      <name val="Times New Roman"/>
      <family val="1"/>
    </font>
    <font>
      <b/>
      <sz val="2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11"/>
      <color indexed="8"/>
      <name val="Times New Roman"/>
      <family val="1"/>
    </font>
    <font>
      <b/>
      <u val="singleAccounting"/>
      <sz val="10"/>
      <name val="Arial"/>
      <family val="2"/>
    </font>
    <font>
      <sz val="10"/>
      <name val="Times New Roman"/>
      <family val="1"/>
    </font>
    <font>
      <sz val="18"/>
      <name val="Times New Roman"/>
      <family val="1"/>
    </font>
    <font>
      <b/>
      <sz val="20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4"/>
      <name val="Arial"/>
      <family val="2"/>
    </font>
    <font>
      <b/>
      <sz val="22"/>
      <name val="Times New Roman"/>
      <family val="1"/>
    </font>
    <font>
      <b/>
      <sz val="18"/>
      <name val="Arial"/>
      <family val="2"/>
    </font>
    <font>
      <sz val="10"/>
      <color indexed="8"/>
      <name val="Arial"/>
      <family val="2"/>
    </font>
    <font>
      <b/>
      <u/>
      <sz val="16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2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8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43" fontId="1" fillId="0" borderId="1" xfId="1" applyFont="1" applyBorder="1"/>
    <xf numFmtId="43" fontId="1" fillId="0" borderId="1" xfId="0" applyNumberFormat="1" applyFont="1" applyBorder="1"/>
    <xf numFmtId="43" fontId="2" fillId="0" borderId="1" xfId="1" applyFont="1" applyBorder="1"/>
    <xf numFmtId="0" fontId="2" fillId="4" borderId="1" xfId="2" applyFont="1" applyFill="1" applyBorder="1" applyAlignment="1">
      <alignment horizontal="center"/>
    </xf>
    <xf numFmtId="43" fontId="3" fillId="0" borderId="1" xfId="1" applyFont="1" applyBorder="1" applyAlignment="1">
      <alignment horizontal="center" wrapText="1"/>
    </xf>
    <xf numFmtId="43" fontId="3" fillId="0" borderId="1" xfId="1" applyFont="1" applyBorder="1" applyAlignment="1">
      <alignment horizontal="center"/>
    </xf>
    <xf numFmtId="0" fontId="5" fillId="4" borderId="1" xfId="5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9" fontId="3" fillId="0" borderId="1" xfId="1" applyNumberFormat="1" applyFont="1" applyBorder="1" applyAlignment="1">
      <alignment horizontal="center" wrapText="1"/>
    </xf>
    <xf numFmtId="169" fontId="3" fillId="0" borderId="1" xfId="1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43" fontId="7" fillId="0" borderId="1" xfId="1" applyFont="1" applyBorder="1" applyAlignment="1">
      <alignment wrapText="1"/>
    </xf>
    <xf numFmtId="170" fontId="7" fillId="0" borderId="1" xfId="2" applyNumberFormat="1" applyFont="1" applyBorder="1" applyAlignment="1">
      <alignment horizontal="right" wrapText="1"/>
    </xf>
    <xf numFmtId="43" fontId="2" fillId="0" borderId="1" xfId="0" applyNumberFormat="1" applyFont="1" applyBorder="1"/>
    <xf numFmtId="171" fontId="1" fillId="0" borderId="0" xfId="0" applyNumberFormat="1" applyFont="1"/>
    <xf numFmtId="0" fontId="5" fillId="4" borderId="2" xfId="5" applyFont="1" applyFill="1" applyBorder="1" applyAlignment="1">
      <alignment horizontal="center" wrapText="1"/>
    </xf>
    <xf numFmtId="172" fontId="1" fillId="0" borderId="1" xfId="0" applyNumberFormat="1" applyFont="1" applyBorder="1"/>
    <xf numFmtId="43" fontId="1" fillId="0" borderId="0" xfId="0" applyNumberFormat="1" applyFont="1"/>
    <xf numFmtId="0" fontId="2" fillId="0" borderId="1" xfId="0" applyFont="1" applyBorder="1" applyAlignment="1">
      <alignment horizontal="center" wrapText="1"/>
    </xf>
    <xf numFmtId="0" fontId="8" fillId="0" borderId="1" xfId="0" applyFont="1" applyBorder="1"/>
    <xf numFmtId="43" fontId="8" fillId="0" borderId="1" xfId="1" applyFont="1" applyBorder="1" applyAlignment="1">
      <alignment horizontal="center" wrapText="1"/>
    </xf>
    <xf numFmtId="0" fontId="7" fillId="4" borderId="1" xfId="4" applyFont="1" applyFill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43" fontId="7" fillId="0" borderId="1" xfId="1" applyFont="1" applyFill="1" applyBorder="1" applyAlignment="1">
      <alignment horizontal="right" wrapText="1"/>
    </xf>
    <xf numFmtId="43" fontId="1" fillId="0" borderId="0" xfId="1" applyFont="1"/>
    <xf numFmtId="170" fontId="2" fillId="0" borderId="1" xfId="0" applyNumberFormat="1" applyFont="1" applyBorder="1"/>
    <xf numFmtId="0" fontId="0" fillId="0" borderId="0" xfId="0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0" fillId="0" borderId="1" xfId="1" applyFont="1" applyBorder="1"/>
    <xf numFmtId="43" fontId="6" fillId="0" borderId="1" xfId="1" applyFont="1" applyBorder="1"/>
    <xf numFmtId="0" fontId="0" fillId="0" borderId="5" xfId="0" applyBorder="1"/>
    <xf numFmtId="0" fontId="0" fillId="0" borderId="7" xfId="0" applyBorder="1"/>
    <xf numFmtId="0" fontId="0" fillId="2" borderId="0" xfId="0" applyFill="1"/>
    <xf numFmtId="43" fontId="0" fillId="0" borderId="1" xfId="0" applyNumberFormat="1" applyBorder="1"/>
    <xf numFmtId="1" fontId="0" fillId="0" borderId="1" xfId="0" applyNumberFormat="1" applyBorder="1"/>
    <xf numFmtId="0" fontId="6" fillId="0" borderId="7" xfId="0" applyFont="1" applyBorder="1" applyAlignment="1">
      <alignment vertical="center"/>
    </xf>
    <xf numFmtId="43" fontId="0" fillId="0" borderId="1" xfId="1" applyFont="1" applyBorder="1" applyAlignment="1">
      <alignment wrapText="1"/>
    </xf>
    <xf numFmtId="1" fontId="0" fillId="0" borderId="2" xfId="0" applyNumberFormat="1" applyBorder="1"/>
    <xf numFmtId="43" fontId="0" fillId="0" borderId="4" xfId="1" applyFont="1" applyBorder="1"/>
    <xf numFmtId="43" fontId="12" fillId="0" borderId="1" xfId="3" applyNumberFormat="1" applyFont="1" applyBorder="1" applyAlignment="1">
      <alignment horizontal="right" wrapText="1"/>
    </xf>
    <xf numFmtId="43" fontId="0" fillId="0" borderId="1" xfId="1" applyFont="1" applyBorder="1" applyAlignment="1">
      <alignment horizontal="left" wrapText="1"/>
    </xf>
    <xf numFmtId="170" fontId="12" fillId="0" borderId="1" xfId="3" applyNumberFormat="1" applyFont="1" applyBorder="1" applyAlignment="1">
      <alignment horizontal="right" wrapText="1"/>
    </xf>
    <xf numFmtId="43" fontId="6" fillId="0" borderId="1" xfId="0" applyNumberFormat="1" applyFont="1" applyBorder="1"/>
    <xf numFmtId="0" fontId="0" fillId="5" borderId="1" xfId="0" applyFill="1" applyBorder="1"/>
    <xf numFmtId="43" fontId="0" fillId="5" borderId="1" xfId="0" applyNumberFormat="1" applyFill="1" applyBorder="1"/>
    <xf numFmtId="0" fontId="0" fillId="0" borderId="0" xfId="0" applyBorder="1"/>
    <xf numFmtId="43" fontId="0" fillId="0" borderId="9" xfId="1" applyFont="1" applyFill="1" applyBorder="1"/>
    <xf numFmtId="171" fontId="13" fillId="0" borderId="0" xfId="0" applyNumberFormat="1" applyFont="1"/>
    <xf numFmtId="0" fontId="0" fillId="5" borderId="0" xfId="0" applyFill="1"/>
    <xf numFmtId="43" fontId="0" fillId="5" borderId="0" xfId="0" applyNumberFormat="1" applyFill="1"/>
    <xf numFmtId="0" fontId="6" fillId="2" borderId="0" xfId="0" applyFont="1" applyFill="1"/>
    <xf numFmtId="43" fontId="0" fillId="0" borderId="0" xfId="0" applyNumberFormat="1"/>
    <xf numFmtId="43" fontId="6" fillId="0" borderId="5" xfId="1" applyFont="1" applyBorder="1"/>
    <xf numFmtId="43" fontId="6" fillId="0" borderId="13" xfId="1" applyFont="1" applyBorder="1"/>
    <xf numFmtId="43" fontId="6" fillId="0" borderId="14" xfId="1" applyFont="1" applyBorder="1"/>
    <xf numFmtId="0" fontId="0" fillId="0" borderId="0" xfId="0" applyBorder="1" applyAlignment="1">
      <alignment vertical="center"/>
    </xf>
    <xf numFmtId="43" fontId="0" fillId="0" borderId="0" xfId="0" applyNumberFormat="1" applyBorder="1"/>
    <xf numFmtId="43" fontId="0" fillId="0" borderId="0" xfId="1" applyFont="1" applyBorder="1"/>
    <xf numFmtId="43" fontId="6" fillId="0" borderId="0" xfId="0" applyNumberFormat="1" applyFont="1" applyBorder="1"/>
    <xf numFmtId="171" fontId="0" fillId="0" borderId="0" xfId="0" applyNumberFormat="1"/>
    <xf numFmtId="43" fontId="6" fillId="0" borderId="13" xfId="0" applyNumberFormat="1" applyFont="1" applyBorder="1"/>
    <xf numFmtId="43" fontId="0" fillId="0" borderId="6" xfId="0" applyNumberFormat="1" applyBorder="1"/>
    <xf numFmtId="171" fontId="0" fillId="0" borderId="0" xfId="0" applyNumberFormat="1" applyBorder="1"/>
    <xf numFmtId="0" fontId="14" fillId="0" borderId="0" xfId="0" applyFont="1"/>
    <xf numFmtId="0" fontId="19" fillId="0" borderId="1" xfId="0" applyFont="1" applyBorder="1"/>
    <xf numFmtId="39" fontId="19" fillId="0" borderId="1" xfId="0" applyNumberFormat="1" applyFont="1" applyBorder="1"/>
    <xf numFmtId="37" fontId="19" fillId="0" borderId="1" xfId="0" applyNumberFormat="1" applyFont="1" applyBorder="1" applyAlignment="1">
      <alignment horizontal="center"/>
    </xf>
    <xf numFmtId="43" fontId="19" fillId="0" borderId="1" xfId="1" applyFont="1" applyBorder="1"/>
    <xf numFmtId="43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3" fontId="3" fillId="0" borderId="15" xfId="1" applyFont="1" applyBorder="1"/>
    <xf numFmtId="0" fontId="14" fillId="5" borderId="0" xfId="0" applyFont="1" applyFill="1" applyAlignment="1">
      <alignment horizontal="right"/>
    </xf>
    <xf numFmtId="0" fontId="14" fillId="5" borderId="0" xfId="0" applyFont="1" applyFill="1"/>
    <xf numFmtId="43" fontId="14" fillId="5" borderId="0" xfId="0" applyNumberFormat="1" applyFont="1" applyFill="1"/>
    <xf numFmtId="171" fontId="14" fillId="5" borderId="0" xfId="0" applyNumberFormat="1" applyFont="1" applyFill="1"/>
    <xf numFmtId="43" fontId="14" fillId="0" borderId="0" xfId="0" applyNumberFormat="1" applyFont="1"/>
    <xf numFmtId="0" fontId="20" fillId="0" borderId="0" xfId="0" applyFont="1"/>
    <xf numFmtId="171" fontId="14" fillId="0" borderId="0" xfId="0" applyNumberFormat="1" applyFont="1"/>
    <xf numFmtId="0" fontId="21" fillId="0" borderId="0" xfId="0" applyFont="1"/>
    <xf numFmtId="43" fontId="20" fillId="5" borderId="6" xfId="1" applyFont="1" applyFill="1" applyBorder="1"/>
    <xf numFmtId="43" fontId="20" fillId="5" borderId="0" xfId="1" applyFont="1" applyFill="1" applyBorder="1"/>
    <xf numFmtId="43" fontId="14" fillId="0" borderId="0" xfId="1" applyFont="1"/>
    <xf numFmtId="43" fontId="3" fillId="0" borderId="4" xfId="0" applyNumberFormat="1" applyFont="1" applyBorder="1"/>
    <xf numFmtId="43" fontId="19" fillId="0" borderId="4" xfId="1" applyFont="1" applyBorder="1"/>
    <xf numFmtId="43" fontId="19" fillId="0" borderId="4" xfId="0" applyNumberFormat="1" applyFont="1" applyBorder="1"/>
    <xf numFmtId="171" fontId="20" fillId="0" borderId="0" xfId="0" applyNumberFormat="1" applyFont="1"/>
    <xf numFmtId="0" fontId="18" fillId="0" borderId="1" xfId="0" applyFont="1" applyBorder="1" applyAlignment="1">
      <alignment horizontal="center" wrapText="1"/>
    </xf>
    <xf numFmtId="0" fontId="22" fillId="0" borderId="7" xfId="0" applyFont="1" applyBorder="1"/>
    <xf numFmtId="0" fontId="22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43" fontId="21" fillId="0" borderId="0" xfId="1" applyFont="1"/>
    <xf numFmtId="0" fontId="21" fillId="0" borderId="1" xfId="0" applyFont="1" applyBorder="1"/>
    <xf numFmtId="0" fontId="23" fillId="0" borderId="1" xfId="0" applyFont="1" applyBorder="1"/>
    <xf numFmtId="43" fontId="18" fillId="0" borderId="1" xfId="1" applyFont="1" applyBorder="1" applyAlignment="1"/>
    <xf numFmtId="43" fontId="18" fillId="0" borderId="2" xfId="1" applyFont="1" applyBorder="1" applyAlignment="1"/>
    <xf numFmtId="43" fontId="18" fillId="0" borderId="0" xfId="0" applyNumberFormat="1" applyFont="1"/>
    <xf numFmtId="43" fontId="18" fillId="0" borderId="1" xfId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43" fontId="21" fillId="0" borderId="0" xfId="0" applyNumberFormat="1" applyFont="1"/>
    <xf numFmtId="0" fontId="18" fillId="0" borderId="0" xfId="0" applyFont="1" applyAlignment="1">
      <alignment horizontal="center" wrapText="1"/>
    </xf>
    <xf numFmtId="43" fontId="18" fillId="0" borderId="0" xfId="1" applyFont="1" applyBorder="1" applyAlignment="1">
      <alignment horizontal="center"/>
    </xf>
    <xf numFmtId="0" fontId="18" fillId="0" borderId="6" xfId="0" applyFont="1" applyBorder="1" applyAlignment="1">
      <alignment horizontal="center" wrapText="1"/>
    </xf>
    <xf numFmtId="43" fontId="21" fillId="0" borderId="7" xfId="1" applyFont="1" applyBorder="1"/>
    <xf numFmtId="43" fontId="18" fillId="0" borderId="18" xfId="1" applyFont="1" applyBorder="1"/>
    <xf numFmtId="0" fontId="21" fillId="0" borderId="0" xfId="0" applyFont="1" applyAlignment="1">
      <alignment horizontal="center"/>
    </xf>
    <xf numFmtId="0" fontId="18" fillId="0" borderId="0" xfId="0" applyFont="1"/>
    <xf numFmtId="43" fontId="18" fillId="0" borderId="0" xfId="1" applyFont="1"/>
    <xf numFmtId="171" fontId="18" fillId="0" borderId="0" xfId="0" applyNumberFormat="1" applyFont="1"/>
    <xf numFmtId="171" fontId="21" fillId="0" borderId="0" xfId="0" applyNumberFormat="1" applyFont="1"/>
    <xf numFmtId="0" fontId="0" fillId="3" borderId="0" xfId="0" applyFill="1" applyProtection="1">
      <protection locked="0"/>
    </xf>
    <xf numFmtId="17" fontId="25" fillId="3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2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_lgc eco dec 21" xfId="2"/>
    <cellStyle name="Normal_lgcs data" xfId="3"/>
    <cellStyle name="Normal_states eco dec 21" xfId="4"/>
    <cellStyle name="Normal_TOTALDATA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SheetLayoutView="100" workbookViewId="0">
      <selection activeCell="A20" sqref="A20"/>
    </sheetView>
  </sheetViews>
  <sheetFormatPr defaultColWidth="9" defaultRowHeight="13.2" x14ac:dyDescent="0.25"/>
  <cols>
    <col min="2" max="2" width="23" customWidth="1"/>
    <col min="6" max="6" width="24.5546875" customWidth="1"/>
  </cols>
  <sheetData>
    <row r="1" spans="1:8" ht="23.1" customHeight="1" x14ac:dyDescent="0.25">
      <c r="B1">
        <f ca="1">MONTH(NOW())</f>
        <v>6</v>
      </c>
      <c r="C1">
        <f ca="1">YEAR(NOW())</f>
        <v>2023</v>
      </c>
    </row>
    <row r="2" spans="1:8" ht="23.1" customHeight="1" x14ac:dyDescent="0.25"/>
    <row r="3" spans="1:8" ht="23.1" customHeight="1" x14ac:dyDescent="0.25">
      <c r="B3" t="s">
        <v>0</v>
      </c>
      <c r="F3" t="s">
        <v>1</v>
      </c>
    </row>
    <row r="4" spans="1:8" ht="23.1" customHeight="1" x14ac:dyDescent="0.25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 x14ac:dyDescent="0.25">
      <c r="B5" s="127" t="e">
        <f>IF(G5=1,F5-1,F5)</f>
        <v>#REF!</v>
      </c>
      <c r="C5" s="127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128" t="e">
        <f>LOOKUP(C5,A8:B19)</f>
        <v>#REF!</v>
      </c>
      <c r="F6" s="128" t="e">
        <f>IF(G5=1,LOOKUP(G5,E8:F19),LOOKUP(G5,A8:B19))</f>
        <v>#REF!</v>
      </c>
    </row>
    <row r="8" spans="1:8" x14ac:dyDescent="0.25">
      <c r="A8">
        <v>1</v>
      </c>
      <c r="B8" s="129" t="e">
        <f>D8&amp;"-"&amp;RIGHT(B$5,2)</f>
        <v>#REF!</v>
      </c>
      <c r="D8" s="130" t="s">
        <v>5</v>
      </c>
      <c r="E8">
        <v>1</v>
      </c>
      <c r="F8" s="129" t="e">
        <f>D8&amp;"-"&amp;RIGHT(F$5,2)</f>
        <v>#REF!</v>
      </c>
    </row>
    <row r="9" spans="1:8" x14ac:dyDescent="0.25">
      <c r="A9">
        <v>2</v>
      </c>
      <c r="B9" s="129" t="e">
        <f t="shared" ref="B9:B19" si="0">D9&amp;"-"&amp;RIGHT(B$5,2)</f>
        <v>#REF!</v>
      </c>
      <c r="D9" s="130" t="s">
        <v>6</v>
      </c>
      <c r="E9">
        <v>2</v>
      </c>
      <c r="F9" s="129" t="e">
        <f t="shared" ref="F9:F19" si="1">D9&amp;"-"&amp;RIGHT(F$5,2)</f>
        <v>#REF!</v>
      </c>
    </row>
    <row r="10" spans="1:8" x14ac:dyDescent="0.25">
      <c r="A10">
        <v>3</v>
      </c>
      <c r="B10" s="129" t="e">
        <f t="shared" si="0"/>
        <v>#REF!</v>
      </c>
      <c r="D10" s="130" t="s">
        <v>7</v>
      </c>
      <c r="E10">
        <v>3</v>
      </c>
      <c r="F10" s="129" t="e">
        <f t="shared" si="1"/>
        <v>#REF!</v>
      </c>
    </row>
    <row r="11" spans="1:8" x14ac:dyDescent="0.25">
      <c r="A11">
        <v>4</v>
      </c>
      <c r="B11" s="129" t="e">
        <f t="shared" si="0"/>
        <v>#REF!</v>
      </c>
      <c r="D11" s="130" t="s">
        <v>8</v>
      </c>
      <c r="E11">
        <v>4</v>
      </c>
      <c r="F11" s="129" t="e">
        <f t="shared" si="1"/>
        <v>#REF!</v>
      </c>
    </row>
    <row r="12" spans="1:8" x14ac:dyDescent="0.25">
      <c r="A12">
        <v>5</v>
      </c>
      <c r="B12" s="129" t="e">
        <f t="shared" si="0"/>
        <v>#REF!</v>
      </c>
      <c r="D12" s="130" t="s">
        <v>9</v>
      </c>
      <c r="E12">
        <v>5</v>
      </c>
      <c r="F12" s="129" t="e">
        <f t="shared" si="1"/>
        <v>#REF!</v>
      </c>
    </row>
    <row r="13" spans="1:8" x14ac:dyDescent="0.25">
      <c r="A13">
        <v>6</v>
      </c>
      <c r="B13" s="129" t="e">
        <f t="shared" si="0"/>
        <v>#REF!</v>
      </c>
      <c r="D13" s="130" t="s">
        <v>10</v>
      </c>
      <c r="E13">
        <v>6</v>
      </c>
      <c r="F13" s="129" t="e">
        <f t="shared" si="1"/>
        <v>#REF!</v>
      </c>
    </row>
    <row r="14" spans="1:8" x14ac:dyDescent="0.25">
      <c r="A14">
        <v>7</v>
      </c>
      <c r="B14" s="129" t="e">
        <f t="shared" si="0"/>
        <v>#REF!</v>
      </c>
      <c r="D14" s="130" t="s">
        <v>11</v>
      </c>
      <c r="E14">
        <v>7</v>
      </c>
      <c r="F14" s="129" t="e">
        <f t="shared" si="1"/>
        <v>#REF!</v>
      </c>
    </row>
    <row r="15" spans="1:8" x14ac:dyDescent="0.25">
      <c r="A15">
        <v>8</v>
      </c>
      <c r="B15" s="129" t="e">
        <f t="shared" si="0"/>
        <v>#REF!</v>
      </c>
      <c r="D15" s="130" t="s">
        <v>12</v>
      </c>
      <c r="E15">
        <v>8</v>
      </c>
      <c r="F15" s="129" t="e">
        <f t="shared" si="1"/>
        <v>#REF!</v>
      </c>
    </row>
    <row r="16" spans="1:8" x14ac:dyDescent="0.25">
      <c r="A16">
        <v>9</v>
      </c>
      <c r="B16" s="129" t="e">
        <f t="shared" si="0"/>
        <v>#REF!</v>
      </c>
      <c r="D16" s="130" t="s">
        <v>13</v>
      </c>
      <c r="E16">
        <v>9</v>
      </c>
      <c r="F16" s="129" t="e">
        <f t="shared" si="1"/>
        <v>#REF!</v>
      </c>
    </row>
    <row r="17" spans="1:6" x14ac:dyDescent="0.25">
      <c r="A17">
        <v>10</v>
      </c>
      <c r="B17" s="129" t="e">
        <f t="shared" si="0"/>
        <v>#REF!</v>
      </c>
      <c r="D17" s="130" t="s">
        <v>14</v>
      </c>
      <c r="E17">
        <v>10</v>
      </c>
      <c r="F17" s="129" t="e">
        <f t="shared" si="1"/>
        <v>#REF!</v>
      </c>
    </row>
    <row r="18" spans="1:6" x14ac:dyDescent="0.25">
      <c r="A18">
        <v>11</v>
      </c>
      <c r="B18" s="129" t="e">
        <f t="shared" si="0"/>
        <v>#REF!</v>
      </c>
      <c r="D18" s="130" t="s">
        <v>15</v>
      </c>
      <c r="E18">
        <v>11</v>
      </c>
      <c r="F18" s="129" t="e">
        <f t="shared" si="1"/>
        <v>#REF!</v>
      </c>
    </row>
    <row r="19" spans="1:6" x14ac:dyDescent="0.25">
      <c r="A19">
        <v>12</v>
      </c>
      <c r="B19" s="129" t="e">
        <f t="shared" si="0"/>
        <v>#REF!</v>
      </c>
      <c r="D19" s="130" t="s">
        <v>16</v>
      </c>
      <c r="E19">
        <v>12</v>
      </c>
      <c r="F19" s="129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C7" zoomScale="70" zoomScaleSheetLayoutView="100" workbookViewId="0">
      <selection activeCell="I8" sqref="I8"/>
    </sheetView>
  </sheetViews>
  <sheetFormatPr defaultColWidth="9.109375" defaultRowHeight="21" x14ac:dyDescent="0.4"/>
  <cols>
    <col min="1" max="1" width="6.33203125" style="95" customWidth="1"/>
    <col min="2" max="2" width="40.88671875" style="95" customWidth="1"/>
    <col min="3" max="6" width="35.109375" style="95" customWidth="1"/>
    <col min="7" max="7" width="39" style="95" customWidth="1"/>
    <col min="8" max="9" width="32" style="95" customWidth="1"/>
    <col min="10" max="10" width="34.33203125" style="95" customWidth="1"/>
    <col min="11" max="16384" width="9.109375" style="95"/>
  </cols>
  <sheetData>
    <row r="1" spans="1:9" ht="30" customHeight="1" x14ac:dyDescent="0.4">
      <c r="A1" s="133" t="s">
        <v>17</v>
      </c>
      <c r="B1" s="133"/>
      <c r="C1" s="133"/>
      <c r="D1" s="133"/>
      <c r="E1" s="133"/>
      <c r="F1" s="133"/>
      <c r="G1" s="133"/>
    </row>
    <row r="2" spans="1:9" ht="30" customHeight="1" x14ac:dyDescent="0.4">
      <c r="A2" s="133" t="s">
        <v>18</v>
      </c>
      <c r="B2" s="133"/>
      <c r="C2" s="133"/>
      <c r="D2" s="133"/>
      <c r="E2" s="133"/>
      <c r="F2" s="133"/>
      <c r="G2" s="133"/>
    </row>
    <row r="3" spans="1:9" ht="40.5" customHeight="1" x14ac:dyDescent="0.4">
      <c r="A3" s="134" t="s">
        <v>19</v>
      </c>
      <c r="B3" s="134"/>
      <c r="C3" s="134"/>
      <c r="D3" s="134"/>
      <c r="E3" s="134"/>
      <c r="F3" s="134"/>
      <c r="G3" s="134"/>
    </row>
    <row r="4" spans="1:9" ht="87.75" customHeight="1" x14ac:dyDescent="0.4">
      <c r="A4" s="104" t="s">
        <v>20</v>
      </c>
      <c r="B4" s="105" t="s">
        <v>21</v>
      </c>
      <c r="C4" s="105" t="s">
        <v>22</v>
      </c>
      <c r="D4" s="106" t="s">
        <v>23</v>
      </c>
      <c r="E4" s="106" t="s">
        <v>24</v>
      </c>
      <c r="F4" s="106" t="s">
        <v>25</v>
      </c>
      <c r="G4" s="105" t="s">
        <v>26</v>
      </c>
    </row>
    <row r="5" spans="1:9" ht="30" customHeight="1" x14ac:dyDescent="0.4">
      <c r="A5" s="107"/>
      <c r="B5" s="107"/>
      <c r="C5" s="131" t="s">
        <v>27</v>
      </c>
      <c r="D5" s="131" t="s">
        <v>27</v>
      </c>
      <c r="E5" s="131" t="s">
        <v>27</v>
      </c>
      <c r="F5" s="131" t="s">
        <v>27</v>
      </c>
      <c r="G5" s="131" t="s">
        <v>27</v>
      </c>
      <c r="H5" s="108"/>
      <c r="I5" s="108"/>
    </row>
    <row r="6" spans="1:9" ht="30" customHeight="1" x14ac:dyDescent="0.4">
      <c r="A6" s="109">
        <v>1</v>
      </c>
      <c r="B6" s="110" t="s">
        <v>28</v>
      </c>
      <c r="C6" s="111">
        <v>325104888835.23999</v>
      </c>
      <c r="D6" s="112">
        <v>11561620400.6579</v>
      </c>
      <c r="E6" s="112">
        <v>3647216641.9664998</v>
      </c>
      <c r="F6" s="112">
        <v>34991570917.207497</v>
      </c>
      <c r="G6" s="111">
        <f>C6+D6+E6+F6</f>
        <v>375305296795.0719</v>
      </c>
      <c r="H6" s="113"/>
      <c r="I6" s="116"/>
    </row>
    <row r="7" spans="1:9" ht="30" customHeight="1" x14ac:dyDescent="0.4">
      <c r="A7" s="109">
        <v>2</v>
      </c>
      <c r="B7" s="110" t="s">
        <v>29</v>
      </c>
      <c r="C7" s="111">
        <v>164897544223.189</v>
      </c>
      <c r="D7" s="111">
        <v>5864208373.3025999</v>
      </c>
      <c r="E7" s="111">
        <v>12157388806.555</v>
      </c>
      <c r="F7" s="111">
        <v>116638569724.02499</v>
      </c>
      <c r="G7" s="111">
        <f t="shared" ref="G7:G20" si="0">C7+D7+E7+F7</f>
        <v>299557711127.07159</v>
      </c>
      <c r="I7" s="116"/>
    </row>
    <row r="8" spans="1:9" ht="30" customHeight="1" x14ac:dyDescent="0.4">
      <c r="A8" s="109">
        <v>3</v>
      </c>
      <c r="B8" s="110" t="s">
        <v>30</v>
      </c>
      <c r="C8" s="111">
        <v>127129094722.968</v>
      </c>
      <c r="D8" s="111">
        <v>4521058850.6750002</v>
      </c>
      <c r="E8" s="111">
        <v>8510172164.5885</v>
      </c>
      <c r="F8" s="111">
        <v>81646998806.817505</v>
      </c>
      <c r="G8" s="111">
        <f t="shared" si="0"/>
        <v>221807324545.04901</v>
      </c>
      <c r="I8" s="116"/>
    </row>
    <row r="9" spans="1:9" ht="30" customHeight="1" x14ac:dyDescent="0.4">
      <c r="A9" s="109">
        <v>4</v>
      </c>
      <c r="B9" s="109" t="s">
        <v>31</v>
      </c>
      <c r="C9" s="111">
        <v>90625421788.023193</v>
      </c>
      <c r="D9" s="111">
        <v>2893839010.8744998</v>
      </c>
      <c r="E9" s="114">
        <v>0</v>
      </c>
      <c r="F9" s="111">
        <v>0</v>
      </c>
      <c r="G9" s="111">
        <f t="shared" si="0"/>
        <v>93519260798.89769</v>
      </c>
      <c r="I9" s="108"/>
    </row>
    <row r="10" spans="1:9" ht="30" customHeight="1" x14ac:dyDescent="0.4">
      <c r="A10" s="109">
        <v>5</v>
      </c>
      <c r="B10" s="109" t="s">
        <v>32</v>
      </c>
      <c r="C10" s="111">
        <v>9216689451.6599998</v>
      </c>
      <c r="D10" s="114">
        <v>0</v>
      </c>
      <c r="E10" s="114">
        <v>0</v>
      </c>
      <c r="F10" s="111">
        <v>777145303.91999996</v>
      </c>
      <c r="G10" s="111">
        <f t="shared" si="0"/>
        <v>9993834755.5799999</v>
      </c>
      <c r="I10" s="116"/>
    </row>
    <row r="11" spans="1:9" ht="30" customHeight="1" x14ac:dyDescent="0.4">
      <c r="A11" s="109">
        <v>6</v>
      </c>
      <c r="B11" s="115" t="s">
        <v>33</v>
      </c>
      <c r="C11" s="111">
        <v>9404664825.4899998</v>
      </c>
      <c r="D11" s="114">
        <v>0</v>
      </c>
      <c r="E11" s="114">
        <v>1013115733.88</v>
      </c>
      <c r="F11" s="111">
        <v>9243350376.8400002</v>
      </c>
      <c r="G11" s="111">
        <f t="shared" si="0"/>
        <v>19661130936.209999</v>
      </c>
    </row>
    <row r="12" spans="1:9" ht="30" customHeight="1" x14ac:dyDescent="0.4">
      <c r="A12" s="109">
        <v>7</v>
      </c>
      <c r="B12" s="115" t="s">
        <v>34</v>
      </c>
      <c r="C12" s="111">
        <v>12909404691.41</v>
      </c>
      <c r="D12" s="114">
        <v>0</v>
      </c>
      <c r="E12" s="114">
        <v>0</v>
      </c>
      <c r="F12" s="111">
        <v>0</v>
      </c>
      <c r="G12" s="111">
        <f t="shared" si="0"/>
        <v>12909404691.41</v>
      </c>
    </row>
    <row r="13" spans="1:9" ht="30" customHeight="1" x14ac:dyDescent="0.4">
      <c r="A13" s="109">
        <v>8</v>
      </c>
      <c r="B13" s="115" t="s">
        <v>35</v>
      </c>
      <c r="C13" s="111">
        <v>4657349845.2399998</v>
      </c>
      <c r="D13" s="114">
        <v>0</v>
      </c>
      <c r="E13" s="114">
        <v>0</v>
      </c>
      <c r="F13" s="111">
        <v>0</v>
      </c>
      <c r="G13" s="111">
        <f t="shared" si="0"/>
        <v>4657349845.2399998</v>
      </c>
    </row>
    <row r="14" spans="1:9" ht="38.25" customHeight="1" x14ac:dyDescent="0.4">
      <c r="A14" s="109">
        <v>9</v>
      </c>
      <c r="B14" s="115" t="s">
        <v>36</v>
      </c>
      <c r="C14" s="111">
        <v>100000000</v>
      </c>
      <c r="D14" s="114">
        <v>0</v>
      </c>
      <c r="E14" s="114">
        <v>0</v>
      </c>
      <c r="F14" s="111">
        <v>0</v>
      </c>
      <c r="G14" s="111">
        <f t="shared" si="0"/>
        <v>100000000</v>
      </c>
    </row>
    <row r="15" spans="1:9" ht="38.25" customHeight="1" x14ac:dyDescent="0.4">
      <c r="A15" s="109">
        <v>10</v>
      </c>
      <c r="B15" s="115" t="s">
        <v>37</v>
      </c>
      <c r="C15" s="111">
        <v>1000000000</v>
      </c>
      <c r="D15" s="114">
        <v>0</v>
      </c>
      <c r="E15" s="114">
        <v>0</v>
      </c>
      <c r="F15" s="111">
        <v>0</v>
      </c>
      <c r="G15" s="111">
        <f t="shared" si="0"/>
        <v>1000000000</v>
      </c>
    </row>
    <row r="16" spans="1:9" ht="63" x14ac:dyDescent="0.4">
      <c r="A16" s="109">
        <v>11</v>
      </c>
      <c r="B16" s="115" t="s">
        <v>38</v>
      </c>
      <c r="C16" s="114">
        <v>28513923434.720001</v>
      </c>
      <c r="D16" s="114">
        <v>0</v>
      </c>
      <c r="E16" s="114">
        <v>0</v>
      </c>
      <c r="F16" s="114">
        <v>0</v>
      </c>
      <c r="G16" s="111">
        <f t="shared" si="0"/>
        <v>28513923434.720001</v>
      </c>
    </row>
    <row r="17" spans="1:10" ht="63" x14ac:dyDescent="0.4">
      <c r="A17" s="109">
        <v>12</v>
      </c>
      <c r="B17" s="115" t="s">
        <v>39</v>
      </c>
      <c r="C17" s="114">
        <v>59461731886.830002</v>
      </c>
      <c r="D17" s="114">
        <v>0</v>
      </c>
      <c r="E17" s="114">
        <v>0</v>
      </c>
      <c r="F17" s="114">
        <v>0</v>
      </c>
      <c r="G17" s="111">
        <f t="shared" si="0"/>
        <v>59461731886.830002</v>
      </c>
    </row>
    <row r="18" spans="1:10" ht="63" x14ac:dyDescent="0.4">
      <c r="A18" s="109">
        <v>13</v>
      </c>
      <c r="B18" s="115" t="s">
        <v>40</v>
      </c>
      <c r="C18" s="114">
        <v>18163078852.380001</v>
      </c>
      <c r="D18" s="114">
        <v>0</v>
      </c>
      <c r="E18" s="114">
        <v>0</v>
      </c>
      <c r="F18" s="114">
        <v>0</v>
      </c>
      <c r="G18" s="111">
        <f t="shared" si="0"/>
        <v>18163078852.380001</v>
      </c>
    </row>
    <row r="19" spans="1:10" ht="42.75" customHeight="1" x14ac:dyDescent="0.4">
      <c r="A19" s="109">
        <v>14</v>
      </c>
      <c r="B19" s="115" t="s">
        <v>41</v>
      </c>
      <c r="C19" s="114">
        <v>0</v>
      </c>
      <c r="D19" s="114">
        <v>0</v>
      </c>
      <c r="E19" s="114">
        <v>0</v>
      </c>
      <c r="F19" s="114">
        <v>7214756890.1499996</v>
      </c>
      <c r="G19" s="111">
        <f t="shared" si="0"/>
        <v>7214756890.1499996</v>
      </c>
    </row>
    <row r="20" spans="1:10" ht="42.75" customHeight="1" x14ac:dyDescent="0.4">
      <c r="A20" s="109">
        <v>15</v>
      </c>
      <c r="B20" s="115" t="s">
        <v>42</v>
      </c>
      <c r="C20" s="114">
        <v>285000000000</v>
      </c>
      <c r="D20" s="114">
        <v>0</v>
      </c>
      <c r="E20" s="114">
        <v>0</v>
      </c>
      <c r="F20" s="114">
        <v>0</v>
      </c>
      <c r="G20" s="111">
        <f t="shared" si="0"/>
        <v>285000000000</v>
      </c>
      <c r="H20" s="108"/>
    </row>
    <row r="21" spans="1:10" ht="30" customHeight="1" x14ac:dyDescent="0.4">
      <c r="A21" s="109"/>
      <c r="B21" s="103" t="s">
        <v>43</v>
      </c>
      <c r="C21" s="114">
        <f t="shared" ref="C21:F21" si="1">SUM(C6:C20)</f>
        <v>1136183792557.1501</v>
      </c>
      <c r="D21" s="114">
        <f t="shared" si="1"/>
        <v>24840726635.509998</v>
      </c>
      <c r="E21" s="114">
        <f t="shared" si="1"/>
        <v>25327893346.990002</v>
      </c>
      <c r="F21" s="114">
        <f t="shared" si="1"/>
        <v>250512392018.95999</v>
      </c>
      <c r="G21" s="114">
        <f>SUM(G6:G20)</f>
        <v>1436864804558.6101</v>
      </c>
      <c r="H21" s="116"/>
    </row>
    <row r="22" spans="1:10" ht="50.25" customHeight="1" x14ac:dyDescent="0.4">
      <c r="B22" s="117"/>
      <c r="C22" s="118"/>
      <c r="D22" s="118"/>
      <c r="E22" s="118"/>
      <c r="F22" s="118"/>
      <c r="G22" s="118"/>
    </row>
    <row r="23" spans="1:10" ht="55.5" customHeight="1" x14ac:dyDescent="0.45">
      <c r="A23" s="135" t="s">
        <v>44</v>
      </c>
      <c r="B23" s="136"/>
      <c r="C23" s="136"/>
      <c r="D23" s="136"/>
      <c r="E23" s="136"/>
      <c r="F23" s="136"/>
      <c r="G23" s="136"/>
      <c r="H23" s="136"/>
      <c r="I23" s="136"/>
    </row>
    <row r="24" spans="1:10" ht="30" customHeight="1" x14ac:dyDescent="0.4">
      <c r="A24" s="107">
        <v>0</v>
      </c>
      <c r="B24" s="107">
        <v>1</v>
      </c>
      <c r="C24" s="107">
        <v>2</v>
      </c>
      <c r="D24" s="107">
        <v>3</v>
      </c>
      <c r="E24" s="107" t="s">
        <v>45</v>
      </c>
      <c r="F24" s="107">
        <v>5</v>
      </c>
      <c r="G24" s="107">
        <v>6</v>
      </c>
      <c r="H24" s="107">
        <v>7</v>
      </c>
      <c r="I24" s="107" t="s">
        <v>46</v>
      </c>
    </row>
    <row r="25" spans="1:10" ht="73.5" customHeight="1" x14ac:dyDescent="0.4">
      <c r="A25" s="103" t="s">
        <v>20</v>
      </c>
      <c r="B25" s="103" t="s">
        <v>21</v>
      </c>
      <c r="C25" s="119" t="s">
        <v>47</v>
      </c>
      <c r="D25" s="103" t="s">
        <v>48</v>
      </c>
      <c r="E25" s="119" t="s">
        <v>49</v>
      </c>
      <c r="F25" s="119" t="s">
        <v>23</v>
      </c>
      <c r="G25" s="103" t="s">
        <v>24</v>
      </c>
      <c r="H25" s="103" t="s">
        <v>25</v>
      </c>
      <c r="I25" s="103" t="s">
        <v>26</v>
      </c>
    </row>
    <row r="26" spans="1:10" ht="22.8" x14ac:dyDescent="0.4">
      <c r="A26" s="109"/>
      <c r="B26" s="109"/>
      <c r="C26" s="131" t="s">
        <v>27</v>
      </c>
      <c r="D26" s="131" t="s">
        <v>27</v>
      </c>
      <c r="E26" s="131" t="s">
        <v>27</v>
      </c>
      <c r="F26" s="131" t="s">
        <v>27</v>
      </c>
      <c r="G26" s="131" t="s">
        <v>27</v>
      </c>
      <c r="H26" s="131" t="s">
        <v>27</v>
      </c>
      <c r="I26" s="131" t="s">
        <v>27</v>
      </c>
    </row>
    <row r="27" spans="1:10" x14ac:dyDescent="0.4">
      <c r="A27" s="109">
        <v>1</v>
      </c>
      <c r="B27" s="109" t="s">
        <v>50</v>
      </c>
      <c r="C27" s="120">
        <v>299308790973.97699</v>
      </c>
      <c r="D27" s="120">
        <v>5754475738.1899004</v>
      </c>
      <c r="E27" s="120">
        <f>C27-D27</f>
        <v>293554315235.78711</v>
      </c>
      <c r="F27" s="120">
        <v>10644240497.9482</v>
      </c>
      <c r="G27" s="120">
        <v>3404068865.8354001</v>
      </c>
      <c r="H27" s="120">
        <v>32658799522.727001</v>
      </c>
      <c r="I27" s="120">
        <f>E27+F27+G27+H27</f>
        <v>340261424122.29767</v>
      </c>
    </row>
    <row r="28" spans="1:10" x14ac:dyDescent="0.4">
      <c r="A28" s="109">
        <v>2</v>
      </c>
      <c r="B28" s="109" t="s">
        <v>51</v>
      </c>
      <c r="C28" s="120">
        <v>6171315277.8140001</v>
      </c>
      <c r="D28" s="120">
        <v>0</v>
      </c>
      <c r="E28" s="120">
        <f t="shared" ref="E28:E31" si="2">C28-D28</f>
        <v>6171315277.8140001</v>
      </c>
      <c r="F28" s="120">
        <v>219468876.2464</v>
      </c>
      <c r="G28" s="120">
        <v>0</v>
      </c>
      <c r="H28" s="120">
        <v>0</v>
      </c>
      <c r="I28" s="120">
        <f t="shared" ref="I28:I31" si="3">E28+F28+G28+H28</f>
        <v>6390784154.0604</v>
      </c>
    </row>
    <row r="29" spans="1:10" x14ac:dyDescent="0.4">
      <c r="A29" s="109">
        <v>3</v>
      </c>
      <c r="B29" s="109" t="s">
        <v>52</v>
      </c>
      <c r="C29" s="120">
        <v>3085657638.9070001</v>
      </c>
      <c r="D29" s="120">
        <v>0</v>
      </c>
      <c r="E29" s="120">
        <f t="shared" si="2"/>
        <v>3085657638.9070001</v>
      </c>
      <c r="F29" s="120">
        <v>109734438.1232</v>
      </c>
      <c r="G29" s="120">
        <v>0</v>
      </c>
      <c r="H29" s="120">
        <v>0</v>
      </c>
      <c r="I29" s="120">
        <f t="shared" si="3"/>
        <v>3195392077.0302</v>
      </c>
    </row>
    <row r="30" spans="1:10" ht="42" x14ac:dyDescent="0.4">
      <c r="A30" s="109">
        <v>4</v>
      </c>
      <c r="B30" s="115" t="s">
        <v>53</v>
      </c>
      <c r="C30" s="120">
        <v>10367809666.727501</v>
      </c>
      <c r="D30" s="120">
        <v>0</v>
      </c>
      <c r="E30" s="120">
        <f t="shared" si="2"/>
        <v>10367809666.727501</v>
      </c>
      <c r="F30" s="120">
        <v>368707712.09390002</v>
      </c>
      <c r="G30" s="120">
        <v>0</v>
      </c>
      <c r="H30" s="120">
        <v>0</v>
      </c>
      <c r="I30" s="120">
        <f t="shared" si="3"/>
        <v>10736517378.821402</v>
      </c>
    </row>
    <row r="31" spans="1:10" x14ac:dyDescent="0.4">
      <c r="A31" s="109">
        <v>5</v>
      </c>
      <c r="B31" s="109" t="s">
        <v>54</v>
      </c>
      <c r="C31" s="120">
        <v>6171315277.8140001</v>
      </c>
      <c r="D31" s="120">
        <v>122476893</v>
      </c>
      <c r="E31" s="120">
        <f t="shared" si="2"/>
        <v>6048838384.8140001</v>
      </c>
      <c r="F31" s="120">
        <v>219468876.2464</v>
      </c>
      <c r="G31" s="120">
        <v>243147776.1311</v>
      </c>
      <c r="H31" s="120">
        <v>2332771394.4805002</v>
      </c>
      <c r="I31" s="120">
        <f t="shared" si="3"/>
        <v>8844226431.6720009</v>
      </c>
    </row>
    <row r="32" spans="1:10" ht="36.75" customHeight="1" x14ac:dyDescent="0.4">
      <c r="A32" s="109"/>
      <c r="B32" s="86" t="s">
        <v>26</v>
      </c>
      <c r="C32" s="121">
        <f>SUM(C27:C31)</f>
        <v>325104888835.2395</v>
      </c>
      <c r="D32" s="121">
        <f t="shared" ref="D32:I32" si="4">SUM(D27:D31)</f>
        <v>5876952631.1899004</v>
      </c>
      <c r="E32" s="121">
        <f t="shared" si="4"/>
        <v>319227936204.04962</v>
      </c>
      <c r="F32" s="121">
        <f t="shared" si="4"/>
        <v>11561620400.658102</v>
      </c>
      <c r="G32" s="121">
        <f t="shared" si="4"/>
        <v>3647216641.9665003</v>
      </c>
      <c r="H32" s="121">
        <f t="shared" si="4"/>
        <v>34991570917.207504</v>
      </c>
      <c r="I32" s="121">
        <f t="shared" si="4"/>
        <v>369428344163.88171</v>
      </c>
      <c r="J32" s="116"/>
    </row>
    <row r="33" spans="1:10" x14ac:dyDescent="0.4">
      <c r="G33" s="116"/>
      <c r="I33" s="116"/>
    </row>
    <row r="34" spans="1:10" ht="12.75" hidden="1" customHeight="1" x14ac:dyDescent="0.4">
      <c r="A34" s="137" t="s">
        <v>55</v>
      </c>
      <c r="B34" s="137"/>
      <c r="C34" s="137"/>
      <c r="D34" s="122"/>
      <c r="E34" s="122"/>
      <c r="F34" s="122"/>
      <c r="G34" s="116"/>
    </row>
    <row r="35" spans="1:10" ht="93" customHeight="1" x14ac:dyDescent="0.4">
      <c r="A35" s="138" t="s">
        <v>56</v>
      </c>
      <c r="B35" s="138"/>
      <c r="C35" s="138"/>
      <c r="D35" s="138"/>
      <c r="E35" s="138"/>
      <c r="F35" s="138"/>
      <c r="G35" s="138"/>
      <c r="H35" s="138"/>
      <c r="I35" s="138"/>
      <c r="J35" s="138"/>
    </row>
    <row r="36" spans="1:10" ht="42.75" customHeight="1" x14ac:dyDescent="0.4">
      <c r="B36" s="123"/>
      <c r="C36" s="123"/>
      <c r="D36" s="123"/>
      <c r="E36" s="123"/>
      <c r="F36" s="123"/>
      <c r="G36" s="123"/>
      <c r="I36" s="125"/>
    </row>
    <row r="37" spans="1:10" x14ac:dyDescent="0.4">
      <c r="B37" s="123"/>
      <c r="C37" s="123"/>
      <c r="D37" s="123"/>
      <c r="E37" s="123"/>
      <c r="F37" s="123"/>
      <c r="G37" s="123"/>
      <c r="I37" s="126"/>
    </row>
    <row r="38" spans="1:10" x14ac:dyDescent="0.4">
      <c r="B38" s="124"/>
      <c r="C38" s="123"/>
      <c r="D38" s="123"/>
      <c r="E38" s="123"/>
      <c r="F38" s="123"/>
      <c r="G38" s="123"/>
    </row>
    <row r="39" spans="1:10" ht="22.8" x14ac:dyDescent="0.4">
      <c r="B39" s="108"/>
      <c r="C39" s="139" t="s">
        <v>57</v>
      </c>
      <c r="D39" s="139"/>
      <c r="E39" s="139"/>
      <c r="F39" s="139"/>
      <c r="G39" s="139"/>
    </row>
    <row r="40" spans="1:10" ht="35.25" customHeight="1" x14ac:dyDescent="0.4">
      <c r="B40" s="108"/>
      <c r="C40" s="139" t="s">
        <v>58</v>
      </c>
      <c r="D40" s="139"/>
      <c r="E40" s="139"/>
      <c r="F40" s="139"/>
      <c r="G40" s="139"/>
    </row>
    <row r="41" spans="1:10" ht="22.8" x14ac:dyDescent="0.4">
      <c r="B41" s="108"/>
      <c r="C41" s="139" t="s">
        <v>59</v>
      </c>
      <c r="D41" s="139"/>
      <c r="E41" s="139"/>
      <c r="F41" s="139"/>
      <c r="G41" s="139"/>
    </row>
    <row r="42" spans="1:10" ht="22.8" x14ac:dyDescent="0.4">
      <c r="B42" s="108"/>
      <c r="C42" s="139" t="s">
        <v>60</v>
      </c>
      <c r="D42" s="139"/>
      <c r="E42" s="139"/>
      <c r="F42" s="139"/>
      <c r="G42" s="139"/>
    </row>
  </sheetData>
  <mergeCells count="10">
    <mergeCell ref="C39:G39"/>
    <mergeCell ref="C40:G40"/>
    <mergeCell ref="C41:G41"/>
    <mergeCell ref="C42:G42"/>
    <mergeCell ref="A1:G1"/>
    <mergeCell ref="A2:G2"/>
    <mergeCell ref="A3:G3"/>
    <mergeCell ref="A23:I23"/>
    <mergeCell ref="A34:C34"/>
    <mergeCell ref="A35:J35"/>
  </mergeCells>
  <pageMargins left="0.74803149606299191" right="0.74803149606299191" top="0.39370078740157499" bottom="0.41" header="0.511811023622047" footer="0.511811023622047"/>
  <pageSetup scale="41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topLeftCell="K1" zoomScaleSheetLayoutView="100" workbookViewId="0">
      <selection activeCell="K9" sqref="K9"/>
    </sheetView>
  </sheetViews>
  <sheetFormatPr defaultRowHeight="13.2" x14ac:dyDescent="0.25"/>
  <cols>
    <col min="1" max="1" width="4.109375" style="79" customWidth="1"/>
    <col min="2" max="2" width="22.44140625" style="79" customWidth="1"/>
    <col min="3" max="3" width="7.44140625" style="79" customWidth="1"/>
    <col min="4" max="4" width="25.5546875" style="79" customWidth="1"/>
    <col min="5" max="5" width="23.6640625" style="79" customWidth="1"/>
    <col min="6" max="6" width="28.33203125" style="79" customWidth="1"/>
    <col min="7" max="7" width="21.33203125" style="79" customWidth="1"/>
    <col min="8" max="8" width="24.44140625" style="79" customWidth="1"/>
    <col min="9" max="9" width="22.6640625" style="79" customWidth="1"/>
    <col min="10" max="12" width="25.5546875" style="79" customWidth="1"/>
    <col min="13" max="18" width="22" style="79" customWidth="1"/>
    <col min="19" max="19" width="24.33203125" style="79" customWidth="1"/>
    <col min="20" max="20" width="24.109375" style="79" customWidth="1"/>
    <col min="21" max="21" width="6.44140625" style="79" customWidth="1"/>
    <col min="22" max="22" width="8.88671875" style="79"/>
    <col min="23" max="23" width="16.33203125" style="79" customWidth="1"/>
    <col min="24" max="24" width="16.88671875" style="79" customWidth="1"/>
    <col min="25" max="25" width="21" style="79" customWidth="1"/>
    <col min="26" max="26" width="8.88671875" style="79"/>
    <col min="27" max="27" width="17.44140625" style="79" customWidth="1"/>
    <col min="28" max="28" width="12.33203125" style="79" customWidth="1"/>
    <col min="29" max="29" width="17.88671875" style="79" customWidth="1"/>
    <col min="30" max="31" width="8.88671875" style="79"/>
    <col min="32" max="32" width="17.88671875" style="79" customWidth="1"/>
    <col min="33" max="33" width="16.33203125" style="79" customWidth="1"/>
    <col min="34" max="34" width="17.88671875" style="79" customWidth="1"/>
    <col min="35" max="16384" width="8.88671875" style="79"/>
  </cols>
  <sheetData>
    <row r="1" spans="1:34" ht="22.8" x14ac:dyDescent="0.4">
      <c r="A1" s="140" t="s">
        <v>61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34" ht="24.6" x14ac:dyDescent="0.4">
      <c r="A2" s="141" t="s">
        <v>62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1:34" ht="18" customHeight="1" x14ac:dyDescent="0.35">
      <c r="A3" s="142" t="s">
        <v>63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</row>
    <row r="4" spans="1:34" ht="17.399999999999999" x14ac:dyDescent="0.3">
      <c r="A4" s="143" t="s">
        <v>64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1:34" ht="20.399999999999999" x14ac:dyDescent="0.35"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</row>
    <row r="6" spans="1:34" ht="15.6" x14ac:dyDescent="0.3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 t="s">
        <v>65</v>
      </c>
      <c r="G6" s="18">
        <v>7</v>
      </c>
      <c r="H6" s="18">
        <v>8</v>
      </c>
      <c r="I6" s="18">
        <v>9</v>
      </c>
      <c r="J6" s="18" t="s">
        <v>66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  <c r="Q6" s="18">
        <v>17</v>
      </c>
      <c r="R6" s="18" t="s">
        <v>67</v>
      </c>
      <c r="S6" s="18" t="s">
        <v>68</v>
      </c>
      <c r="T6" s="18" t="s">
        <v>69</v>
      </c>
      <c r="U6" s="80"/>
    </row>
    <row r="7" spans="1:34" ht="40.049999999999997" customHeight="1" x14ac:dyDescent="0.3">
      <c r="A7" s="150" t="s">
        <v>20</v>
      </c>
      <c r="B7" s="150" t="s">
        <v>21</v>
      </c>
      <c r="C7" s="150" t="s">
        <v>70</v>
      </c>
      <c r="D7" s="150" t="s">
        <v>71</v>
      </c>
      <c r="E7" s="150" t="s">
        <v>72</v>
      </c>
      <c r="F7" s="150" t="s">
        <v>73</v>
      </c>
      <c r="G7" s="145" t="s">
        <v>74</v>
      </c>
      <c r="H7" s="146"/>
      <c r="I7" s="147"/>
      <c r="J7" s="150" t="s">
        <v>49</v>
      </c>
      <c r="K7" s="150" t="s">
        <v>23</v>
      </c>
      <c r="L7" s="150" t="s">
        <v>24</v>
      </c>
      <c r="M7" s="150" t="s">
        <v>75</v>
      </c>
      <c r="N7" s="150" t="s">
        <v>76</v>
      </c>
      <c r="O7" s="150" t="s">
        <v>77</v>
      </c>
      <c r="P7" s="150" t="s">
        <v>78</v>
      </c>
      <c r="Q7" s="150" t="s">
        <v>79</v>
      </c>
      <c r="R7" s="150" t="s">
        <v>80</v>
      </c>
      <c r="S7" s="150" t="s">
        <v>81</v>
      </c>
      <c r="T7" s="150" t="s">
        <v>82</v>
      </c>
      <c r="U7" s="152" t="s">
        <v>20</v>
      </c>
    </row>
    <row r="8" spans="1:34" ht="50.25" customHeight="1" x14ac:dyDescent="0.3">
      <c r="A8" s="151"/>
      <c r="B8" s="151"/>
      <c r="C8" s="151"/>
      <c r="D8" s="151"/>
      <c r="E8" s="151"/>
      <c r="F8" s="151"/>
      <c r="G8" s="3" t="s">
        <v>83</v>
      </c>
      <c r="H8" s="3" t="s">
        <v>84</v>
      </c>
      <c r="I8" s="3" t="s">
        <v>85</v>
      </c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3"/>
    </row>
    <row r="9" spans="1:34" ht="30" customHeight="1" x14ac:dyDescent="0.3">
      <c r="A9" s="80"/>
      <c r="B9" s="80"/>
      <c r="C9" s="80"/>
      <c r="D9" s="132" t="s">
        <v>27</v>
      </c>
      <c r="E9" s="132" t="s">
        <v>27</v>
      </c>
      <c r="F9" s="132" t="s">
        <v>27</v>
      </c>
      <c r="G9" s="132" t="s">
        <v>27</v>
      </c>
      <c r="H9" s="132" t="s">
        <v>27</v>
      </c>
      <c r="I9" s="132" t="s">
        <v>27</v>
      </c>
      <c r="J9" s="132" t="s">
        <v>27</v>
      </c>
      <c r="K9" s="132" t="s">
        <v>27</v>
      </c>
      <c r="L9" s="132" t="s">
        <v>27</v>
      </c>
      <c r="M9" s="132" t="s">
        <v>27</v>
      </c>
      <c r="N9" s="132" t="s">
        <v>27</v>
      </c>
      <c r="O9" s="132" t="s">
        <v>27</v>
      </c>
      <c r="P9" s="132" t="s">
        <v>27</v>
      </c>
      <c r="Q9" s="132" t="s">
        <v>27</v>
      </c>
      <c r="R9" s="132" t="s">
        <v>27</v>
      </c>
      <c r="S9" s="132" t="s">
        <v>27</v>
      </c>
      <c r="T9" s="132" t="s">
        <v>27</v>
      </c>
      <c r="U9" s="80"/>
    </row>
    <row r="10" spans="1:34" ht="30" customHeight="1" x14ac:dyDescent="0.3">
      <c r="A10" s="80">
        <v>1</v>
      </c>
      <c r="B10" s="81" t="s">
        <v>86</v>
      </c>
      <c r="C10" s="82">
        <v>17</v>
      </c>
      <c r="D10" s="83">
        <v>3962149285.3540001</v>
      </c>
      <c r="E10" s="83">
        <v>509202735.7482</v>
      </c>
      <c r="F10" s="84">
        <f t="shared" ref="F10:F45" si="0">D10+E10</f>
        <v>4471352021.1022005</v>
      </c>
      <c r="G10" s="83">
        <v>273168168.42000002</v>
      </c>
      <c r="H10" s="83">
        <v>0</v>
      </c>
      <c r="I10" s="83">
        <f>1018044476.27-G10-H10</f>
        <v>744876307.8499999</v>
      </c>
      <c r="J10" s="83">
        <f t="shared" ref="J10:J45" si="1">F10-G10-H10-I10</f>
        <v>3453307544.8322005</v>
      </c>
      <c r="K10" s="83">
        <v>153689326.8414</v>
      </c>
      <c r="L10" s="83">
        <v>303601341.1573</v>
      </c>
      <c r="M10" s="83">
        <v>113623038.4815</v>
      </c>
      <c r="N10" s="83">
        <f t="shared" ref="N10:N16" si="2">M10/2</f>
        <v>56811519.24075</v>
      </c>
      <c r="O10" s="83">
        <f t="shared" ref="O10:O45" si="3">M10-N10</f>
        <v>56811519.24075</v>
      </c>
      <c r="P10" s="83">
        <v>2359975143.8621998</v>
      </c>
      <c r="Q10" s="99">
        <v>0</v>
      </c>
      <c r="R10" s="83">
        <f t="shared" ref="R10:R45" si="4">P10-Q10</f>
        <v>2359975143.8621998</v>
      </c>
      <c r="S10" s="99">
        <f t="shared" ref="S10:S45" si="5">F10+K10+L10+M10+P10</f>
        <v>7402240871.4446001</v>
      </c>
      <c r="T10" s="100">
        <f t="shared" ref="T10:T45" si="6">J10+K10+L10+O10+R10</f>
        <v>6327384875.9338503</v>
      </c>
      <c r="U10" s="80">
        <v>1</v>
      </c>
      <c r="AH10" s="94">
        <v>0</v>
      </c>
    </row>
    <row r="11" spans="1:34" ht="30" customHeight="1" x14ac:dyDescent="0.3">
      <c r="A11" s="80">
        <v>2</v>
      </c>
      <c r="B11" s="81" t="s">
        <v>87</v>
      </c>
      <c r="C11" s="85">
        <v>21</v>
      </c>
      <c r="D11" s="83">
        <v>4215045483.1313</v>
      </c>
      <c r="E11" s="83">
        <v>0</v>
      </c>
      <c r="F11" s="84">
        <f t="shared" si="0"/>
        <v>4215045483.1313</v>
      </c>
      <c r="G11" s="83">
        <v>551826861.01999998</v>
      </c>
      <c r="H11" s="83">
        <v>0</v>
      </c>
      <c r="I11" s="83">
        <f>1187984787.79-G11-H11</f>
        <v>636157926.76999998</v>
      </c>
      <c r="J11" s="83">
        <f t="shared" si="1"/>
        <v>3027060695.3413</v>
      </c>
      <c r="K11" s="83">
        <v>149898563.5749</v>
      </c>
      <c r="L11" s="83">
        <v>277214136.27520001</v>
      </c>
      <c r="M11" s="83">
        <v>120875373.601</v>
      </c>
      <c r="N11" s="83">
        <v>0</v>
      </c>
      <c r="O11" s="83">
        <f t="shared" si="3"/>
        <v>120875373.601</v>
      </c>
      <c r="P11" s="83">
        <v>2588123820.9671998</v>
      </c>
      <c r="Q11" s="99">
        <v>0</v>
      </c>
      <c r="R11" s="83">
        <f t="shared" si="4"/>
        <v>2588123820.9671998</v>
      </c>
      <c r="S11" s="99">
        <f t="shared" si="5"/>
        <v>7351157377.5495987</v>
      </c>
      <c r="T11" s="100">
        <f t="shared" si="6"/>
        <v>6163172589.7595997</v>
      </c>
      <c r="U11" s="80">
        <v>2</v>
      </c>
      <c r="AH11" s="94">
        <v>0</v>
      </c>
    </row>
    <row r="12" spans="1:34" ht="30" customHeight="1" x14ac:dyDescent="0.3">
      <c r="A12" s="80">
        <v>3</v>
      </c>
      <c r="B12" s="81" t="s">
        <v>88</v>
      </c>
      <c r="C12" s="85">
        <v>31</v>
      </c>
      <c r="D12" s="83">
        <v>4254215569.5499001</v>
      </c>
      <c r="E12" s="83">
        <v>41794906007.928398</v>
      </c>
      <c r="F12" s="84">
        <f t="shared" si="0"/>
        <v>46049121577.478302</v>
      </c>
      <c r="G12" s="83">
        <v>263011241</v>
      </c>
      <c r="H12" s="83">
        <v>0</v>
      </c>
      <c r="I12" s="83">
        <f>1436903656.61-G12-H12</f>
        <v>1173892415.6099999</v>
      </c>
      <c r="J12" s="83">
        <f t="shared" si="1"/>
        <v>44612217920.868301</v>
      </c>
      <c r="K12" s="83">
        <v>1015515183.563</v>
      </c>
      <c r="L12" s="83">
        <v>303145795.6153</v>
      </c>
      <c r="M12" s="83">
        <v>121998658.94840001</v>
      </c>
      <c r="N12" s="83">
        <f t="shared" si="2"/>
        <v>60999329.474200003</v>
      </c>
      <c r="O12" s="83">
        <f t="shared" si="3"/>
        <v>60999329.474200003</v>
      </c>
      <c r="P12" s="83">
        <v>2813439292.6722999</v>
      </c>
      <c r="Q12" s="99">
        <v>0</v>
      </c>
      <c r="R12" s="83">
        <f t="shared" si="4"/>
        <v>2813439292.6722999</v>
      </c>
      <c r="S12" s="99">
        <f t="shared" si="5"/>
        <v>50303220508.277313</v>
      </c>
      <c r="T12" s="100">
        <f t="shared" si="6"/>
        <v>48805317522.193108</v>
      </c>
      <c r="U12" s="80">
        <v>3</v>
      </c>
      <c r="AH12" s="94">
        <v>0</v>
      </c>
    </row>
    <row r="13" spans="1:34" ht="30" customHeight="1" x14ac:dyDescent="0.3">
      <c r="A13" s="80">
        <v>4</v>
      </c>
      <c r="B13" s="81" t="s">
        <v>89</v>
      </c>
      <c r="C13" s="85">
        <v>21</v>
      </c>
      <c r="D13" s="83">
        <v>4207149091.6515002</v>
      </c>
      <c r="E13" s="83">
        <v>1290666813.1842999</v>
      </c>
      <c r="F13" s="84">
        <f t="shared" si="0"/>
        <v>5497815904.8358002</v>
      </c>
      <c r="G13" s="83">
        <v>234900550.15000001</v>
      </c>
      <c r="H13" s="83">
        <v>0</v>
      </c>
      <c r="I13" s="83">
        <f>518322245.61-G13-H13</f>
        <v>283421695.46000004</v>
      </c>
      <c r="J13" s="83">
        <f t="shared" si="1"/>
        <v>4979493659.2258005</v>
      </c>
      <c r="K13" s="83">
        <v>176969147.53420001</v>
      </c>
      <c r="L13" s="83">
        <v>393149435.40890002</v>
      </c>
      <c r="M13" s="83">
        <v>120648927.81919999</v>
      </c>
      <c r="N13" s="83">
        <v>0</v>
      </c>
      <c r="O13" s="83">
        <f t="shared" si="3"/>
        <v>120648927.81919999</v>
      </c>
      <c r="P13" s="83">
        <v>3082821377.3546</v>
      </c>
      <c r="Q13" s="99">
        <v>0</v>
      </c>
      <c r="R13" s="83">
        <f t="shared" si="4"/>
        <v>3082821377.3546</v>
      </c>
      <c r="S13" s="99">
        <f t="shared" si="5"/>
        <v>9271404792.9526997</v>
      </c>
      <c r="T13" s="100">
        <f t="shared" si="6"/>
        <v>8753082547.342701</v>
      </c>
      <c r="U13" s="80">
        <v>4</v>
      </c>
      <c r="AH13" s="94">
        <v>0</v>
      </c>
    </row>
    <row r="14" spans="1:34" ht="30" customHeight="1" x14ac:dyDescent="0.3">
      <c r="A14" s="80">
        <v>5</v>
      </c>
      <c r="B14" s="81" t="s">
        <v>90</v>
      </c>
      <c r="C14" s="85">
        <v>20</v>
      </c>
      <c r="D14" s="83">
        <v>5061341313.2861004</v>
      </c>
      <c r="E14" s="83">
        <v>0</v>
      </c>
      <c r="F14" s="84">
        <f t="shared" si="0"/>
        <v>5061341313.2861004</v>
      </c>
      <c r="G14" s="83">
        <v>879664063.38999999</v>
      </c>
      <c r="H14" s="83">
        <v>201255000</v>
      </c>
      <c r="I14" s="83">
        <f>2147280017.71-G14-H14</f>
        <v>1066360954.3200002</v>
      </c>
      <c r="J14" s="83">
        <f t="shared" si="1"/>
        <v>2914061295.5761003</v>
      </c>
      <c r="K14" s="83">
        <v>179995161.53369999</v>
      </c>
      <c r="L14" s="83">
        <v>312537327.5298</v>
      </c>
      <c r="M14" s="83">
        <v>145144702.37959999</v>
      </c>
      <c r="N14" s="83">
        <v>0</v>
      </c>
      <c r="O14" s="83">
        <f t="shared" si="3"/>
        <v>145144702.37959999</v>
      </c>
      <c r="P14" s="83">
        <v>2830586289.3227</v>
      </c>
      <c r="Q14" s="99">
        <v>0</v>
      </c>
      <c r="R14" s="83">
        <f t="shared" si="4"/>
        <v>2830586289.3227</v>
      </c>
      <c r="S14" s="99">
        <f t="shared" si="5"/>
        <v>8529604794.0519009</v>
      </c>
      <c r="T14" s="100">
        <f t="shared" si="6"/>
        <v>6382324776.3418999</v>
      </c>
      <c r="U14" s="80">
        <v>5</v>
      </c>
      <c r="AH14" s="94">
        <v>0</v>
      </c>
    </row>
    <row r="15" spans="1:34" ht="30" customHeight="1" x14ac:dyDescent="0.3">
      <c r="A15" s="80">
        <v>6</v>
      </c>
      <c r="B15" s="81" t="s">
        <v>91</v>
      </c>
      <c r="C15" s="85">
        <v>8</v>
      </c>
      <c r="D15" s="83">
        <v>3743953975.4242001</v>
      </c>
      <c r="E15" s="83">
        <v>27895486632.418201</v>
      </c>
      <c r="F15" s="84">
        <f t="shared" si="0"/>
        <v>31639440607.8424</v>
      </c>
      <c r="G15" s="83">
        <v>142817821.53999999</v>
      </c>
      <c r="H15" s="83">
        <v>0</v>
      </c>
      <c r="I15" s="83">
        <f>1632304785.61-G15-H15</f>
        <v>1489486964.0699999</v>
      </c>
      <c r="J15" s="83">
        <f t="shared" si="1"/>
        <v>30007135822.232399</v>
      </c>
      <c r="K15" s="83">
        <v>616619202.51699996</v>
      </c>
      <c r="L15" s="83">
        <v>230038861.74990001</v>
      </c>
      <c r="M15" s="83">
        <v>107365824.95630001</v>
      </c>
      <c r="N15" s="83">
        <f t="shared" si="2"/>
        <v>53682912.478150003</v>
      </c>
      <c r="O15" s="83">
        <f t="shared" si="3"/>
        <v>53682912.478150003</v>
      </c>
      <c r="P15" s="83">
        <v>2391089251.0081</v>
      </c>
      <c r="Q15" s="99">
        <v>0</v>
      </c>
      <c r="R15" s="83">
        <f t="shared" si="4"/>
        <v>2391089251.0081</v>
      </c>
      <c r="S15" s="99">
        <f t="shared" si="5"/>
        <v>34984553748.0737</v>
      </c>
      <c r="T15" s="100">
        <f t="shared" si="6"/>
        <v>33298566049.985546</v>
      </c>
      <c r="U15" s="80">
        <v>6</v>
      </c>
      <c r="AH15" s="94">
        <v>0</v>
      </c>
    </row>
    <row r="16" spans="1:34" ht="30" customHeight="1" x14ac:dyDescent="0.3">
      <c r="A16" s="80">
        <v>7</v>
      </c>
      <c r="B16" s="81" t="s">
        <v>92</v>
      </c>
      <c r="C16" s="85">
        <v>23</v>
      </c>
      <c r="D16" s="83">
        <v>4745334666.7182999</v>
      </c>
      <c r="E16" s="83">
        <v>0</v>
      </c>
      <c r="F16" s="84">
        <f t="shared" si="0"/>
        <v>4745334666.7182999</v>
      </c>
      <c r="G16" s="83">
        <v>64632387.200000003</v>
      </c>
      <c r="H16" s="83">
        <v>0</v>
      </c>
      <c r="I16" s="83">
        <f>686102317.18-G16-H16</f>
        <v>621469929.9799999</v>
      </c>
      <c r="J16" s="83">
        <f t="shared" si="1"/>
        <v>4059232349.5383</v>
      </c>
      <c r="K16" s="83">
        <v>168757099.5539</v>
      </c>
      <c r="L16" s="83">
        <v>308790063.01279998</v>
      </c>
      <c r="M16" s="83">
        <v>136082541.2198</v>
      </c>
      <c r="N16" s="83">
        <f t="shared" si="2"/>
        <v>68041270.609899998</v>
      </c>
      <c r="O16" s="83">
        <f t="shared" si="3"/>
        <v>68041270.609899998</v>
      </c>
      <c r="P16" s="83">
        <v>2760033873.3326998</v>
      </c>
      <c r="Q16" s="99">
        <v>0</v>
      </c>
      <c r="R16" s="83">
        <f t="shared" si="4"/>
        <v>2760033873.3326998</v>
      </c>
      <c r="S16" s="99">
        <f t="shared" si="5"/>
        <v>8118998243.8374996</v>
      </c>
      <c r="T16" s="100">
        <f t="shared" si="6"/>
        <v>7364854656.0476007</v>
      </c>
      <c r="U16" s="80">
        <v>7</v>
      </c>
      <c r="AH16" s="94">
        <v>0</v>
      </c>
    </row>
    <row r="17" spans="1:34" ht="30" customHeight="1" x14ac:dyDescent="0.3">
      <c r="A17" s="80">
        <v>8</v>
      </c>
      <c r="B17" s="81" t="s">
        <v>93</v>
      </c>
      <c r="C17" s="85">
        <v>27</v>
      </c>
      <c r="D17" s="83">
        <v>5257150737.7575998</v>
      </c>
      <c r="E17" s="83">
        <v>0</v>
      </c>
      <c r="F17" s="84">
        <f t="shared" si="0"/>
        <v>5257150737.7575998</v>
      </c>
      <c r="G17" s="83">
        <v>62131000.57</v>
      </c>
      <c r="H17" s="83">
        <v>0</v>
      </c>
      <c r="I17" s="83">
        <f>648390532.08-G17-H17</f>
        <v>586259531.50999999</v>
      </c>
      <c r="J17" s="83">
        <f t="shared" si="1"/>
        <v>4608760205.6775999</v>
      </c>
      <c r="K17" s="83">
        <v>186958681.0487</v>
      </c>
      <c r="L17" s="83">
        <v>303751183.89289999</v>
      </c>
      <c r="M17" s="83">
        <v>150759953.13609999</v>
      </c>
      <c r="N17" s="83">
        <v>0</v>
      </c>
      <c r="O17" s="83">
        <f t="shared" si="3"/>
        <v>150759953.13609999</v>
      </c>
      <c r="P17" s="83">
        <v>2851773933.6605</v>
      </c>
      <c r="Q17" s="99">
        <v>0</v>
      </c>
      <c r="R17" s="83">
        <f t="shared" si="4"/>
        <v>2851773933.6605</v>
      </c>
      <c r="S17" s="99">
        <f t="shared" si="5"/>
        <v>8750394489.4958</v>
      </c>
      <c r="T17" s="100">
        <f t="shared" si="6"/>
        <v>8102003957.4158001</v>
      </c>
      <c r="U17" s="80">
        <v>8</v>
      </c>
      <c r="AH17" s="94">
        <v>0</v>
      </c>
    </row>
    <row r="18" spans="1:34" ht="30" customHeight="1" x14ac:dyDescent="0.3">
      <c r="A18" s="80">
        <v>9</v>
      </c>
      <c r="B18" s="81" t="s">
        <v>94</v>
      </c>
      <c r="C18" s="85">
        <v>18</v>
      </c>
      <c r="D18" s="83">
        <v>4254941089.2897</v>
      </c>
      <c r="E18" s="83">
        <v>0</v>
      </c>
      <c r="F18" s="84">
        <f t="shared" si="0"/>
        <v>4254941089.2897</v>
      </c>
      <c r="G18" s="83">
        <v>0</v>
      </c>
      <c r="H18" s="83">
        <v>541305066.39999998</v>
      </c>
      <c r="I18" s="83">
        <f>1327283312.79-G18-H18</f>
        <v>785978246.38999999</v>
      </c>
      <c r="J18" s="83">
        <f t="shared" si="1"/>
        <v>2927657776.4997001</v>
      </c>
      <c r="K18" s="83">
        <v>151317360.6108</v>
      </c>
      <c r="L18" s="83">
        <v>275319540.7227</v>
      </c>
      <c r="M18" s="83">
        <v>122019464.7665</v>
      </c>
      <c r="N18" s="83">
        <f t="shared" ref="N18:N21" si="7">M18/2</f>
        <v>61009732.383249998</v>
      </c>
      <c r="O18" s="83">
        <f t="shared" si="3"/>
        <v>61009732.383249998</v>
      </c>
      <c r="P18" s="83">
        <v>2378130261.3836002</v>
      </c>
      <c r="Q18" s="99">
        <v>0</v>
      </c>
      <c r="R18" s="83">
        <f t="shared" si="4"/>
        <v>2378130261.3836002</v>
      </c>
      <c r="S18" s="99">
        <f t="shared" si="5"/>
        <v>7181727716.7733002</v>
      </c>
      <c r="T18" s="100">
        <f t="shared" si="6"/>
        <v>5793434671.60005</v>
      </c>
      <c r="U18" s="80">
        <v>9</v>
      </c>
      <c r="AH18" s="94">
        <v>0</v>
      </c>
    </row>
    <row r="19" spans="1:34" ht="30" customHeight="1" x14ac:dyDescent="0.3">
      <c r="A19" s="80">
        <v>10</v>
      </c>
      <c r="B19" s="81" t="s">
        <v>95</v>
      </c>
      <c r="C19" s="85">
        <v>25</v>
      </c>
      <c r="D19" s="83">
        <v>4296303241.5284996</v>
      </c>
      <c r="E19" s="83">
        <v>38947411289.436096</v>
      </c>
      <c r="F19" s="84">
        <f t="shared" si="0"/>
        <v>43243714530.9646</v>
      </c>
      <c r="G19" s="83">
        <v>75193746.560000002</v>
      </c>
      <c r="H19" s="83">
        <v>83333333.329999998</v>
      </c>
      <c r="I19" s="83">
        <f>1750171794.85-H19-G19</f>
        <v>1591644714.96</v>
      </c>
      <c r="J19" s="83">
        <f t="shared" si="1"/>
        <v>41493542736.114601</v>
      </c>
      <c r="K19" s="83">
        <v>930107167.39090002</v>
      </c>
      <c r="L19" s="83">
        <v>401668778.35570002</v>
      </c>
      <c r="M19" s="83">
        <v>123205612.25300001</v>
      </c>
      <c r="N19" s="83">
        <f t="shared" si="7"/>
        <v>61602806.126500003</v>
      </c>
      <c r="O19" s="83">
        <f t="shared" si="3"/>
        <v>61602806.126500003</v>
      </c>
      <c r="P19" s="83">
        <v>3249277427.9977002</v>
      </c>
      <c r="Q19" s="99">
        <v>0</v>
      </c>
      <c r="R19" s="83">
        <f t="shared" si="4"/>
        <v>3249277427.9977002</v>
      </c>
      <c r="S19" s="99">
        <f t="shared" si="5"/>
        <v>47947973516.961899</v>
      </c>
      <c r="T19" s="100">
        <f t="shared" si="6"/>
        <v>46136198915.985405</v>
      </c>
      <c r="U19" s="80">
        <v>10</v>
      </c>
      <c r="AH19" s="94">
        <v>0</v>
      </c>
    </row>
    <row r="20" spans="1:34" ht="30" customHeight="1" x14ac:dyDescent="0.3">
      <c r="A20" s="80">
        <v>11</v>
      </c>
      <c r="B20" s="81" t="s">
        <v>96</v>
      </c>
      <c r="C20" s="85">
        <v>13</v>
      </c>
      <c r="D20" s="83">
        <v>3785523395.6324</v>
      </c>
      <c r="E20" s="83">
        <v>0</v>
      </c>
      <c r="F20" s="84">
        <f t="shared" si="0"/>
        <v>3785523395.6324</v>
      </c>
      <c r="G20" s="83">
        <v>212746838.44999999</v>
      </c>
      <c r="H20" s="83">
        <v>0</v>
      </c>
      <c r="I20" s="83">
        <f>759918805.86-H20-G20</f>
        <v>547171967.41000009</v>
      </c>
      <c r="J20" s="83">
        <f t="shared" si="1"/>
        <v>3025604589.7723999</v>
      </c>
      <c r="K20" s="83">
        <v>134623581.55689999</v>
      </c>
      <c r="L20" s="83">
        <v>244552838.68529999</v>
      </c>
      <c r="M20" s="83">
        <v>108557916.2914</v>
      </c>
      <c r="N20" s="83">
        <v>0</v>
      </c>
      <c r="O20" s="83">
        <f t="shared" si="3"/>
        <v>108557916.2914</v>
      </c>
      <c r="P20" s="83">
        <v>2276370782.2677999</v>
      </c>
      <c r="Q20" s="99">
        <v>0</v>
      </c>
      <c r="R20" s="83">
        <f t="shared" si="4"/>
        <v>2276370782.2677999</v>
      </c>
      <c r="S20" s="99">
        <f t="shared" si="5"/>
        <v>6549628514.4337997</v>
      </c>
      <c r="T20" s="100">
        <f t="shared" si="6"/>
        <v>5789709708.5737991</v>
      </c>
      <c r="U20" s="80">
        <v>11</v>
      </c>
      <c r="AH20" s="94">
        <v>0</v>
      </c>
    </row>
    <row r="21" spans="1:34" ht="30" customHeight="1" x14ac:dyDescent="0.3">
      <c r="A21" s="80">
        <v>12</v>
      </c>
      <c r="B21" s="81" t="s">
        <v>97</v>
      </c>
      <c r="C21" s="85">
        <v>18</v>
      </c>
      <c r="D21" s="83">
        <v>3956478652.0391002</v>
      </c>
      <c r="E21" s="83">
        <v>5017160806.2236996</v>
      </c>
      <c r="F21" s="84">
        <f t="shared" si="0"/>
        <v>8973639458.2628002</v>
      </c>
      <c r="G21" s="83">
        <v>535667134.43000001</v>
      </c>
      <c r="H21" s="83">
        <v>0</v>
      </c>
      <c r="I21" s="83">
        <f>1216613001.78-H21-G21</f>
        <v>680945867.3499999</v>
      </c>
      <c r="J21" s="83">
        <f t="shared" si="1"/>
        <v>7757026456.4827995</v>
      </c>
      <c r="K21" s="83">
        <v>219038849.0025</v>
      </c>
      <c r="L21" s="83">
        <v>363875204.48940003</v>
      </c>
      <c r="M21" s="83">
        <v>113460421.0378</v>
      </c>
      <c r="N21" s="83">
        <f t="shared" si="7"/>
        <v>56730210.5189</v>
      </c>
      <c r="O21" s="83">
        <f t="shared" si="3"/>
        <v>56730210.5189</v>
      </c>
      <c r="P21" s="83">
        <v>2617619925.7157998</v>
      </c>
      <c r="Q21" s="99">
        <v>0</v>
      </c>
      <c r="R21" s="83">
        <f t="shared" si="4"/>
        <v>2617619925.7157998</v>
      </c>
      <c r="S21" s="99">
        <f t="shared" si="5"/>
        <v>12287633858.508301</v>
      </c>
      <c r="T21" s="100">
        <f t="shared" si="6"/>
        <v>11014290646.209398</v>
      </c>
      <c r="U21" s="80">
        <v>12</v>
      </c>
      <c r="AH21" s="94">
        <v>0</v>
      </c>
    </row>
    <row r="22" spans="1:34" ht="30" customHeight="1" x14ac:dyDescent="0.3">
      <c r="A22" s="80">
        <v>13</v>
      </c>
      <c r="B22" s="81" t="s">
        <v>98</v>
      </c>
      <c r="C22" s="85">
        <v>16</v>
      </c>
      <c r="D22" s="83">
        <v>3783387246.8413</v>
      </c>
      <c r="E22" s="83">
        <v>0</v>
      </c>
      <c r="F22" s="84">
        <f t="shared" si="0"/>
        <v>3783387246.8413</v>
      </c>
      <c r="G22" s="83">
        <v>196363452.16999999</v>
      </c>
      <c r="H22" s="83">
        <v>345000000</v>
      </c>
      <c r="I22" s="83">
        <f>1345092735.19-H22-G22</f>
        <v>803729283.0200001</v>
      </c>
      <c r="J22" s="83">
        <f t="shared" si="1"/>
        <v>2438294511.6513</v>
      </c>
      <c r="K22" s="83">
        <v>134547614.25670001</v>
      </c>
      <c r="L22" s="83">
        <v>259212200.35100001</v>
      </c>
      <c r="M22" s="83">
        <v>108496657.692</v>
      </c>
      <c r="N22" s="83">
        <v>0</v>
      </c>
      <c r="O22" s="83">
        <f t="shared" si="3"/>
        <v>108496657.692</v>
      </c>
      <c r="P22" s="83">
        <v>2233610602.2495999</v>
      </c>
      <c r="Q22" s="99">
        <v>0</v>
      </c>
      <c r="R22" s="83">
        <f t="shared" si="4"/>
        <v>2233610602.2495999</v>
      </c>
      <c r="S22" s="99">
        <f t="shared" si="5"/>
        <v>6519254321.3906002</v>
      </c>
      <c r="T22" s="100">
        <f t="shared" si="6"/>
        <v>5174161586.2005997</v>
      </c>
      <c r="U22" s="80">
        <v>13</v>
      </c>
      <c r="AH22" s="94">
        <v>0</v>
      </c>
    </row>
    <row r="23" spans="1:34" ht="30" customHeight="1" x14ac:dyDescent="0.3">
      <c r="A23" s="80">
        <v>14</v>
      </c>
      <c r="B23" s="81" t="s">
        <v>99</v>
      </c>
      <c r="C23" s="85">
        <v>17</v>
      </c>
      <c r="D23" s="83">
        <v>4255308319.434</v>
      </c>
      <c r="E23" s="83">
        <v>0</v>
      </c>
      <c r="F23" s="84">
        <f t="shared" si="0"/>
        <v>4255308319.434</v>
      </c>
      <c r="G23" s="83">
        <v>405112773.31</v>
      </c>
      <c r="H23" s="83">
        <v>0</v>
      </c>
      <c r="I23" s="83">
        <f>793239579.19-H23-G23</f>
        <v>388126805.88000005</v>
      </c>
      <c r="J23" s="83">
        <f t="shared" si="1"/>
        <v>3462068740.244</v>
      </c>
      <c r="K23" s="83">
        <v>151330420.32710001</v>
      </c>
      <c r="L23" s="83">
        <v>318666724.28380001</v>
      </c>
      <c r="M23" s="83">
        <v>122029995.87029999</v>
      </c>
      <c r="N23" s="83">
        <v>0</v>
      </c>
      <c r="O23" s="83">
        <f t="shared" si="3"/>
        <v>122029995.87029999</v>
      </c>
      <c r="P23" s="83">
        <v>2661980418.8481002</v>
      </c>
      <c r="Q23" s="99">
        <v>0</v>
      </c>
      <c r="R23" s="83">
        <f t="shared" si="4"/>
        <v>2661980418.8481002</v>
      </c>
      <c r="S23" s="99">
        <f t="shared" si="5"/>
        <v>7509315878.7632999</v>
      </c>
      <c r="T23" s="100">
        <f t="shared" si="6"/>
        <v>6716076299.5732994</v>
      </c>
      <c r="U23" s="80">
        <v>14</v>
      </c>
      <c r="AH23" s="94">
        <v>0</v>
      </c>
    </row>
    <row r="24" spans="1:34" ht="30" customHeight="1" x14ac:dyDescent="0.3">
      <c r="A24" s="80">
        <v>15</v>
      </c>
      <c r="B24" s="81" t="s">
        <v>100</v>
      </c>
      <c r="C24" s="85">
        <v>11</v>
      </c>
      <c r="D24" s="83">
        <v>3985563584.1233001</v>
      </c>
      <c r="E24" s="83">
        <v>0</v>
      </c>
      <c r="F24" s="84">
        <f t="shared" si="0"/>
        <v>3985563584.1233001</v>
      </c>
      <c r="G24" s="83">
        <v>203089808.27000001</v>
      </c>
      <c r="H24" s="83">
        <v>898859918.29999995</v>
      </c>
      <c r="I24" s="83">
        <f>1615096713.96-H24-G24</f>
        <v>513146987.3900001</v>
      </c>
      <c r="J24" s="83">
        <f t="shared" si="1"/>
        <v>2370466870.1632996</v>
      </c>
      <c r="K24" s="83">
        <v>141737558.6347</v>
      </c>
      <c r="L24" s="83">
        <v>245264068.9082</v>
      </c>
      <c r="M24" s="83">
        <v>114294493.1841</v>
      </c>
      <c r="N24" s="83">
        <v>0</v>
      </c>
      <c r="O24" s="83">
        <f t="shared" si="3"/>
        <v>114294493.1841</v>
      </c>
      <c r="P24" s="83">
        <v>2317987135.4837999</v>
      </c>
      <c r="Q24" s="99">
        <v>0</v>
      </c>
      <c r="R24" s="83">
        <f t="shared" si="4"/>
        <v>2317987135.4837999</v>
      </c>
      <c r="S24" s="99">
        <f t="shared" si="5"/>
        <v>6804846840.3340998</v>
      </c>
      <c r="T24" s="100">
        <f t="shared" si="6"/>
        <v>5189750126.3740997</v>
      </c>
      <c r="U24" s="80">
        <v>15</v>
      </c>
      <c r="AH24" s="94">
        <v>0</v>
      </c>
    </row>
    <row r="25" spans="1:34" ht="30" customHeight="1" x14ac:dyDescent="0.3">
      <c r="A25" s="80">
        <v>16</v>
      </c>
      <c r="B25" s="81" t="s">
        <v>101</v>
      </c>
      <c r="C25" s="85">
        <v>27</v>
      </c>
      <c r="D25" s="83">
        <v>4399362297.4421997</v>
      </c>
      <c r="E25" s="83">
        <v>1731411865.7748001</v>
      </c>
      <c r="F25" s="84">
        <f t="shared" si="0"/>
        <v>6130774163.217</v>
      </c>
      <c r="G25" s="83">
        <v>181783297.94</v>
      </c>
      <c r="H25" s="83">
        <v>0</v>
      </c>
      <c r="I25" s="83">
        <f>1914052897.62-H25-G25</f>
        <v>1732269599.6799998</v>
      </c>
      <c r="J25" s="83">
        <f t="shared" si="1"/>
        <v>4216721265.5970006</v>
      </c>
      <c r="K25" s="83">
        <v>204646129.847</v>
      </c>
      <c r="L25" s="83">
        <v>331349158.05500001</v>
      </c>
      <c r="M25" s="83">
        <v>126161049.37369999</v>
      </c>
      <c r="N25" s="83">
        <f>M25/2</f>
        <v>63080524.686849996</v>
      </c>
      <c r="O25" s="83">
        <f t="shared" si="3"/>
        <v>63080524.686849996</v>
      </c>
      <c r="P25" s="83">
        <v>2663343500.7827001</v>
      </c>
      <c r="Q25" s="99">
        <v>0</v>
      </c>
      <c r="R25" s="83">
        <f t="shared" si="4"/>
        <v>2663343500.7827001</v>
      </c>
      <c r="S25" s="99">
        <f t="shared" si="5"/>
        <v>9456274001.2754002</v>
      </c>
      <c r="T25" s="100">
        <f t="shared" si="6"/>
        <v>7479140578.9685497</v>
      </c>
      <c r="U25" s="80">
        <v>16</v>
      </c>
      <c r="AH25" s="94">
        <v>0</v>
      </c>
    </row>
    <row r="26" spans="1:34" ht="30" customHeight="1" x14ac:dyDescent="0.3">
      <c r="A26" s="80">
        <v>17</v>
      </c>
      <c r="B26" s="81" t="s">
        <v>102</v>
      </c>
      <c r="C26" s="85">
        <v>27</v>
      </c>
      <c r="D26" s="83">
        <v>4731922254.2642002</v>
      </c>
      <c r="E26" s="83">
        <v>0</v>
      </c>
      <c r="F26" s="84">
        <f t="shared" si="0"/>
        <v>4731922254.2642002</v>
      </c>
      <c r="G26" s="83">
        <v>90977675.260000005</v>
      </c>
      <c r="H26" s="83">
        <v>0</v>
      </c>
      <c r="I26" s="83">
        <f>409109404.97-H26-G26</f>
        <v>318131729.71000004</v>
      </c>
      <c r="J26" s="83">
        <f t="shared" si="1"/>
        <v>4322812849.2941999</v>
      </c>
      <c r="K26" s="83">
        <v>168280117.4296</v>
      </c>
      <c r="L26" s="83">
        <v>295492398.90210003</v>
      </c>
      <c r="M26" s="83">
        <v>135697911.83160001</v>
      </c>
      <c r="N26" s="83">
        <v>0</v>
      </c>
      <c r="O26" s="83">
        <f t="shared" si="3"/>
        <v>135697911.83160001</v>
      </c>
      <c r="P26" s="83">
        <v>2995216930.3544002</v>
      </c>
      <c r="Q26" s="99">
        <v>0</v>
      </c>
      <c r="R26" s="83">
        <f t="shared" si="4"/>
        <v>2995216930.3544002</v>
      </c>
      <c r="S26" s="99">
        <f t="shared" si="5"/>
        <v>8326609612.7819004</v>
      </c>
      <c r="T26" s="100">
        <f t="shared" si="6"/>
        <v>7917500207.8118992</v>
      </c>
      <c r="U26" s="80">
        <v>17</v>
      </c>
      <c r="AH26" s="94">
        <v>0</v>
      </c>
    </row>
    <row r="27" spans="1:34" ht="30" customHeight="1" x14ac:dyDescent="0.3">
      <c r="A27" s="80">
        <v>18</v>
      </c>
      <c r="B27" s="81" t="s">
        <v>103</v>
      </c>
      <c r="C27" s="85">
        <v>23</v>
      </c>
      <c r="D27" s="83">
        <v>5543997292.8367996</v>
      </c>
      <c r="E27" s="83">
        <v>0</v>
      </c>
      <c r="F27" s="84">
        <f t="shared" si="0"/>
        <v>5543997292.8367996</v>
      </c>
      <c r="G27" s="83">
        <v>2441750031.5599999</v>
      </c>
      <c r="H27" s="83">
        <v>0</v>
      </c>
      <c r="I27" s="83">
        <f>3061680068.09-H27-G27</f>
        <v>619930036.53000021</v>
      </c>
      <c r="J27" s="83">
        <f t="shared" si="1"/>
        <v>2482317224.7467995</v>
      </c>
      <c r="K27" s="83">
        <v>197159730.3039</v>
      </c>
      <c r="L27" s="83">
        <v>402837346.23290002</v>
      </c>
      <c r="M27" s="83">
        <v>158985886.7947</v>
      </c>
      <c r="N27" s="83">
        <v>0</v>
      </c>
      <c r="O27" s="83">
        <f t="shared" si="3"/>
        <v>158985886.7947</v>
      </c>
      <c r="P27" s="83">
        <v>3481520721.3189001</v>
      </c>
      <c r="Q27" s="99">
        <v>0</v>
      </c>
      <c r="R27" s="83">
        <f t="shared" si="4"/>
        <v>3481520721.3189001</v>
      </c>
      <c r="S27" s="99">
        <f t="shared" si="5"/>
        <v>9784500977.4871979</v>
      </c>
      <c r="T27" s="100">
        <f t="shared" si="6"/>
        <v>6722820909.3971996</v>
      </c>
      <c r="U27" s="80">
        <v>18</v>
      </c>
      <c r="AH27" s="94">
        <v>0</v>
      </c>
    </row>
    <row r="28" spans="1:34" ht="30" customHeight="1" x14ac:dyDescent="0.3">
      <c r="A28" s="80">
        <v>19</v>
      </c>
      <c r="B28" s="81" t="s">
        <v>104</v>
      </c>
      <c r="C28" s="85">
        <v>44</v>
      </c>
      <c r="D28" s="83">
        <v>6711625935.5211</v>
      </c>
      <c r="E28" s="83">
        <v>0</v>
      </c>
      <c r="F28" s="84">
        <f t="shared" si="0"/>
        <v>6711625935.5211</v>
      </c>
      <c r="G28" s="83">
        <v>303219559.24000001</v>
      </c>
      <c r="H28" s="83">
        <v>292615190</v>
      </c>
      <c r="I28" s="83">
        <f>1497038517.3-H28-G28</f>
        <v>901203768.05999994</v>
      </c>
      <c r="J28" s="83">
        <f t="shared" si="1"/>
        <v>5214587418.2210999</v>
      </c>
      <c r="K28" s="83">
        <v>238683803.29789999</v>
      </c>
      <c r="L28" s="83">
        <v>516791020.41289997</v>
      </c>
      <c r="M28" s="83">
        <v>192470115.84419999</v>
      </c>
      <c r="N28" s="83">
        <v>0</v>
      </c>
      <c r="O28" s="83">
        <f t="shared" si="3"/>
        <v>192470115.84419999</v>
      </c>
      <c r="P28" s="83">
        <v>4629788478.3185997</v>
      </c>
      <c r="Q28" s="99">
        <v>0</v>
      </c>
      <c r="R28" s="83">
        <f t="shared" si="4"/>
        <v>4629788478.3185997</v>
      </c>
      <c r="S28" s="99">
        <f t="shared" si="5"/>
        <v>12289359353.394699</v>
      </c>
      <c r="T28" s="100">
        <f t="shared" si="6"/>
        <v>10792320836.0947</v>
      </c>
      <c r="U28" s="80">
        <v>19</v>
      </c>
      <c r="AH28" s="94">
        <v>0</v>
      </c>
    </row>
    <row r="29" spans="1:34" ht="30" customHeight="1" x14ac:dyDescent="0.3">
      <c r="A29" s="80">
        <v>20</v>
      </c>
      <c r="B29" s="81" t="s">
        <v>105</v>
      </c>
      <c r="C29" s="85">
        <v>34</v>
      </c>
      <c r="D29" s="83">
        <v>5201319087.4696999</v>
      </c>
      <c r="E29" s="83">
        <v>0</v>
      </c>
      <c r="F29" s="84">
        <f t="shared" si="0"/>
        <v>5201319087.4696999</v>
      </c>
      <c r="G29" s="83">
        <v>181352770.46000001</v>
      </c>
      <c r="H29" s="83">
        <v>850000000</v>
      </c>
      <c r="I29" s="83">
        <f>1424283836.31-H29-G29</f>
        <v>392931065.8499999</v>
      </c>
      <c r="J29" s="83">
        <f t="shared" si="1"/>
        <v>3777035251.1596999</v>
      </c>
      <c r="K29" s="83">
        <v>184973154.62720001</v>
      </c>
      <c r="L29" s="83">
        <v>348479926.90270001</v>
      </c>
      <c r="M29" s="83">
        <v>149158862.0889</v>
      </c>
      <c r="N29" s="83">
        <v>0</v>
      </c>
      <c r="O29" s="83">
        <f t="shared" si="3"/>
        <v>149158862.0889</v>
      </c>
      <c r="P29" s="83">
        <v>3190327404.4973998</v>
      </c>
      <c r="Q29" s="99">
        <v>0</v>
      </c>
      <c r="R29" s="83">
        <f t="shared" si="4"/>
        <v>3190327404.4973998</v>
      </c>
      <c r="S29" s="99">
        <f t="shared" si="5"/>
        <v>9074258435.5858994</v>
      </c>
      <c r="T29" s="100">
        <f t="shared" si="6"/>
        <v>7649974599.2758999</v>
      </c>
      <c r="U29" s="80">
        <v>20</v>
      </c>
      <c r="AH29" s="94">
        <v>0</v>
      </c>
    </row>
    <row r="30" spans="1:34" ht="30" customHeight="1" x14ac:dyDescent="0.3">
      <c r="A30" s="80">
        <v>21</v>
      </c>
      <c r="B30" s="81" t="s">
        <v>106</v>
      </c>
      <c r="C30" s="85">
        <v>21</v>
      </c>
      <c r="D30" s="83">
        <v>4467959045.7792997</v>
      </c>
      <c r="E30" s="83">
        <v>0</v>
      </c>
      <c r="F30" s="84">
        <f t="shared" si="0"/>
        <v>4467959045.7792997</v>
      </c>
      <c r="G30" s="83">
        <v>97045516.260000005</v>
      </c>
      <c r="H30" s="83">
        <v>0</v>
      </c>
      <c r="I30" s="83">
        <f>446283885.2-H30-G30</f>
        <v>349238368.94</v>
      </c>
      <c r="J30" s="83">
        <f t="shared" si="1"/>
        <v>4021675160.5792994</v>
      </c>
      <c r="K30" s="83">
        <v>158892862.66690001</v>
      </c>
      <c r="L30" s="83">
        <v>270422268.11580002</v>
      </c>
      <c r="M30" s="83">
        <v>128128206.6954</v>
      </c>
      <c r="N30" s="83">
        <f t="shared" ref="N30:N32" si="8">M30/2</f>
        <v>64064103.3477</v>
      </c>
      <c r="O30" s="83">
        <f t="shared" si="3"/>
        <v>64064103.3477</v>
      </c>
      <c r="P30" s="83">
        <v>2467548197.9067998</v>
      </c>
      <c r="Q30" s="99">
        <v>0</v>
      </c>
      <c r="R30" s="83">
        <f t="shared" si="4"/>
        <v>2467548197.9067998</v>
      </c>
      <c r="S30" s="99">
        <f t="shared" si="5"/>
        <v>7492950581.1641998</v>
      </c>
      <c r="T30" s="100">
        <f t="shared" si="6"/>
        <v>6982602592.6164989</v>
      </c>
      <c r="U30" s="80">
        <v>21</v>
      </c>
      <c r="AH30" s="94">
        <v>0</v>
      </c>
    </row>
    <row r="31" spans="1:34" ht="30" customHeight="1" x14ac:dyDescent="0.3">
      <c r="A31" s="80">
        <v>22</v>
      </c>
      <c r="B31" s="81" t="s">
        <v>107</v>
      </c>
      <c r="C31" s="85">
        <v>21</v>
      </c>
      <c r="D31" s="83">
        <v>4676604286.9629002</v>
      </c>
      <c r="E31" s="83">
        <v>0</v>
      </c>
      <c r="F31" s="84">
        <f t="shared" si="0"/>
        <v>4676604286.9629002</v>
      </c>
      <c r="G31" s="83">
        <v>185909276.05000001</v>
      </c>
      <c r="H31" s="83">
        <v>117593824.09999999</v>
      </c>
      <c r="I31" s="83">
        <f>1340523346.28-H31-G31</f>
        <v>1037020246.1300001</v>
      </c>
      <c r="J31" s="83">
        <f t="shared" si="1"/>
        <v>3336080940.6828995</v>
      </c>
      <c r="K31" s="83">
        <v>166312858.97600001</v>
      </c>
      <c r="L31" s="83">
        <v>285265809.17199999</v>
      </c>
      <c r="M31" s="83">
        <v>134111551.73370001</v>
      </c>
      <c r="N31" s="83">
        <f t="shared" si="8"/>
        <v>67055775.866850004</v>
      </c>
      <c r="O31" s="83">
        <f t="shared" si="3"/>
        <v>67055775.866850004</v>
      </c>
      <c r="P31" s="83">
        <v>2550005740.9618001</v>
      </c>
      <c r="Q31" s="99">
        <v>0</v>
      </c>
      <c r="R31" s="83">
        <f t="shared" si="4"/>
        <v>2550005740.9618001</v>
      </c>
      <c r="S31" s="99">
        <f t="shared" si="5"/>
        <v>7812300247.8064003</v>
      </c>
      <c r="T31" s="100">
        <f t="shared" si="6"/>
        <v>6404721125.6595497</v>
      </c>
      <c r="U31" s="80">
        <v>22</v>
      </c>
      <c r="AH31" s="94">
        <v>0</v>
      </c>
    </row>
    <row r="32" spans="1:34" ht="30" customHeight="1" x14ac:dyDescent="0.3">
      <c r="A32" s="80">
        <v>23</v>
      </c>
      <c r="B32" s="81" t="s">
        <v>108</v>
      </c>
      <c r="C32" s="85">
        <v>16</v>
      </c>
      <c r="D32" s="83">
        <v>3766519444.3297</v>
      </c>
      <c r="E32" s="83">
        <v>0</v>
      </c>
      <c r="F32" s="84">
        <f t="shared" si="0"/>
        <v>3766519444.3297</v>
      </c>
      <c r="G32" s="83">
        <v>105442828.88</v>
      </c>
      <c r="H32" s="83">
        <v>632203900</v>
      </c>
      <c r="I32" s="83">
        <f>1267924761.67-H32-G32</f>
        <v>530278032.79000008</v>
      </c>
      <c r="J32" s="83">
        <f t="shared" si="1"/>
        <v>2498594682.6596999</v>
      </c>
      <c r="K32" s="83">
        <v>133947749</v>
      </c>
      <c r="L32" s="83">
        <v>283290814.08289999</v>
      </c>
      <c r="M32" s="83">
        <v>108012937.66140001</v>
      </c>
      <c r="N32" s="83">
        <f t="shared" si="8"/>
        <v>54006468.830700003</v>
      </c>
      <c r="O32" s="83">
        <f t="shared" si="3"/>
        <v>54006468.830700003</v>
      </c>
      <c r="P32" s="83">
        <v>2318107697.1437998</v>
      </c>
      <c r="Q32" s="99">
        <v>0</v>
      </c>
      <c r="R32" s="83">
        <f t="shared" si="4"/>
        <v>2318107697.1437998</v>
      </c>
      <c r="S32" s="99">
        <f t="shared" si="5"/>
        <v>6609878642.2178001</v>
      </c>
      <c r="T32" s="100">
        <f t="shared" si="6"/>
        <v>5287947411.7171001</v>
      </c>
      <c r="U32" s="80">
        <v>23</v>
      </c>
      <c r="AH32" s="94">
        <v>0</v>
      </c>
    </row>
    <row r="33" spans="1:34" ht="30" customHeight="1" x14ac:dyDescent="0.3">
      <c r="A33" s="80">
        <v>24</v>
      </c>
      <c r="B33" s="81" t="s">
        <v>109</v>
      </c>
      <c r="C33" s="85">
        <v>20</v>
      </c>
      <c r="D33" s="83">
        <v>5668403505.3185997</v>
      </c>
      <c r="E33" s="83">
        <v>0</v>
      </c>
      <c r="F33" s="84">
        <f t="shared" si="0"/>
        <v>5668403505.3185997</v>
      </c>
      <c r="G33" s="83">
        <v>3689244672.0599999</v>
      </c>
      <c r="H33" s="83">
        <v>2000000000</v>
      </c>
      <c r="I33" s="83">
        <f>7505281860.06-H33-G33</f>
        <v>1816037188.0000005</v>
      </c>
      <c r="J33" s="83">
        <f t="shared" si="1"/>
        <v>-1836878354.7414007</v>
      </c>
      <c r="K33" s="83">
        <v>201583956.0045</v>
      </c>
      <c r="L33" s="83">
        <v>1130030152.5172</v>
      </c>
      <c r="M33" s="83">
        <v>162553498.9289</v>
      </c>
      <c r="N33" s="83">
        <v>0</v>
      </c>
      <c r="O33" s="83">
        <f t="shared" si="3"/>
        <v>162553498.9289</v>
      </c>
      <c r="P33" s="83">
        <v>15748037420.5597</v>
      </c>
      <c r="Q33" s="101">
        <v>2001816258.5</v>
      </c>
      <c r="R33" s="83">
        <f t="shared" si="4"/>
        <v>13746221162.0597</v>
      </c>
      <c r="S33" s="99">
        <f t="shared" si="5"/>
        <v>22910608533.328899</v>
      </c>
      <c r="T33" s="100">
        <f t="shared" si="6"/>
        <v>13403510414.7689</v>
      </c>
      <c r="U33" s="80">
        <v>24</v>
      </c>
      <c r="AH33" s="94">
        <v>0</v>
      </c>
    </row>
    <row r="34" spans="1:34" ht="30" customHeight="1" x14ac:dyDescent="0.3">
      <c r="A34" s="80">
        <v>25</v>
      </c>
      <c r="B34" s="81" t="s">
        <v>110</v>
      </c>
      <c r="C34" s="85">
        <v>13</v>
      </c>
      <c r="D34" s="83">
        <v>3902122237.6521001</v>
      </c>
      <c r="E34" s="83">
        <v>0</v>
      </c>
      <c r="F34" s="84">
        <f t="shared" si="0"/>
        <v>3902122237.6521001</v>
      </c>
      <c r="G34" s="83">
        <v>124424809.68000001</v>
      </c>
      <c r="H34" s="83">
        <v>124722672.83</v>
      </c>
      <c r="I34" s="83">
        <f>528359716.87-H34-G34</f>
        <v>279212234.36000001</v>
      </c>
      <c r="J34" s="83">
        <f t="shared" si="1"/>
        <v>3373762520.7821002</v>
      </c>
      <c r="K34" s="83">
        <v>138770155.77770001</v>
      </c>
      <c r="L34" s="83">
        <v>246285481.15490001</v>
      </c>
      <c r="M34" s="83">
        <v>111901635.5104</v>
      </c>
      <c r="N34" s="83">
        <v>0</v>
      </c>
      <c r="O34" s="83">
        <f t="shared" si="3"/>
        <v>111901635.5104</v>
      </c>
      <c r="P34" s="83">
        <v>2137895959.1566</v>
      </c>
      <c r="Q34" s="99">
        <v>0</v>
      </c>
      <c r="R34" s="83">
        <f t="shared" si="4"/>
        <v>2137895959.1566</v>
      </c>
      <c r="S34" s="99">
        <f t="shared" si="5"/>
        <v>6536975469.2517004</v>
      </c>
      <c r="T34" s="100">
        <f t="shared" si="6"/>
        <v>6008615752.3817005</v>
      </c>
      <c r="U34" s="80">
        <v>25</v>
      </c>
      <c r="AH34" s="94">
        <v>0</v>
      </c>
    </row>
    <row r="35" spans="1:34" ht="30" customHeight="1" x14ac:dyDescent="0.3">
      <c r="A35" s="80">
        <v>26</v>
      </c>
      <c r="B35" s="81" t="s">
        <v>111</v>
      </c>
      <c r="C35" s="85">
        <v>25</v>
      </c>
      <c r="D35" s="83">
        <v>5012102276.1078997</v>
      </c>
      <c r="E35" s="83">
        <v>0</v>
      </c>
      <c r="F35" s="84">
        <f t="shared" si="0"/>
        <v>5012102276.1078997</v>
      </c>
      <c r="G35" s="83">
        <v>156341455.06999999</v>
      </c>
      <c r="H35" s="83">
        <v>810734593.96000004</v>
      </c>
      <c r="I35" s="83">
        <f>1443852911.01-H35-G35</f>
        <v>476776861.97999996</v>
      </c>
      <c r="J35" s="83">
        <f t="shared" si="1"/>
        <v>3568249365.0978999</v>
      </c>
      <c r="K35" s="83">
        <v>178244086.49250001</v>
      </c>
      <c r="L35" s="83">
        <v>310668598.71429998</v>
      </c>
      <c r="M35" s="83">
        <v>143732668.50279999</v>
      </c>
      <c r="N35" s="83">
        <f t="shared" ref="N35:N41" si="9">M35/2</f>
        <v>71866334.251399994</v>
      </c>
      <c r="O35" s="83">
        <f t="shared" si="3"/>
        <v>71866334.251399994</v>
      </c>
      <c r="P35" s="83">
        <v>2817303538.9779</v>
      </c>
      <c r="Q35" s="99">
        <v>0</v>
      </c>
      <c r="R35" s="83">
        <f t="shared" si="4"/>
        <v>2817303538.9779</v>
      </c>
      <c r="S35" s="99">
        <f t="shared" si="5"/>
        <v>8462051168.7954006</v>
      </c>
      <c r="T35" s="100">
        <f t="shared" si="6"/>
        <v>6946331923.5340004</v>
      </c>
      <c r="U35" s="80">
        <v>26</v>
      </c>
      <c r="AH35" s="94">
        <v>0</v>
      </c>
    </row>
    <row r="36" spans="1:34" ht="30" customHeight="1" x14ac:dyDescent="0.3">
      <c r="A36" s="80">
        <v>27</v>
      </c>
      <c r="B36" s="81" t="s">
        <v>112</v>
      </c>
      <c r="C36" s="85">
        <v>20</v>
      </c>
      <c r="D36" s="83">
        <v>3931103306.3962998</v>
      </c>
      <c r="E36" s="83">
        <v>0</v>
      </c>
      <c r="F36" s="84">
        <f t="shared" si="0"/>
        <v>3931103306.3962998</v>
      </c>
      <c r="G36" s="83">
        <v>142559122.55000001</v>
      </c>
      <c r="H36" s="83">
        <v>385796101</v>
      </c>
      <c r="I36" s="83">
        <f>2097844461.27-H36-G36</f>
        <v>1569489237.72</v>
      </c>
      <c r="J36" s="83">
        <f t="shared" si="1"/>
        <v>1833258845.1262996</v>
      </c>
      <c r="K36" s="83">
        <v>139800801.97600001</v>
      </c>
      <c r="L36" s="83">
        <v>382967393.8064</v>
      </c>
      <c r="M36" s="83">
        <v>112732729.155</v>
      </c>
      <c r="N36" s="83">
        <v>0</v>
      </c>
      <c r="O36" s="83">
        <f t="shared" si="3"/>
        <v>112732729.155</v>
      </c>
      <c r="P36" s="83">
        <v>2781557260.6578999</v>
      </c>
      <c r="Q36" s="99">
        <v>0</v>
      </c>
      <c r="R36" s="83">
        <f t="shared" si="4"/>
        <v>2781557260.6578999</v>
      </c>
      <c r="S36" s="99">
        <f t="shared" si="5"/>
        <v>7348161491.9915991</v>
      </c>
      <c r="T36" s="100">
        <f t="shared" si="6"/>
        <v>5250317030.7215996</v>
      </c>
      <c r="U36" s="80">
        <v>27</v>
      </c>
      <c r="AH36" s="94">
        <v>0</v>
      </c>
    </row>
    <row r="37" spans="1:34" ht="30" customHeight="1" x14ac:dyDescent="0.3">
      <c r="A37" s="80">
        <v>28</v>
      </c>
      <c r="B37" s="81" t="s">
        <v>113</v>
      </c>
      <c r="C37" s="85">
        <v>18</v>
      </c>
      <c r="D37" s="83">
        <v>3938891262.3038001</v>
      </c>
      <c r="E37" s="83">
        <v>4770078770.8101997</v>
      </c>
      <c r="F37" s="84">
        <f t="shared" si="0"/>
        <v>8708970033.1140003</v>
      </c>
      <c r="G37" s="83">
        <v>267343906.69999999</v>
      </c>
      <c r="H37" s="83">
        <v>644248762.91999996</v>
      </c>
      <c r="I37" s="83">
        <f>1396899922.97-H37-G37</f>
        <v>485307253.35000008</v>
      </c>
      <c r="J37" s="83">
        <f t="shared" si="1"/>
        <v>7312070110.1440001</v>
      </c>
      <c r="K37" s="83">
        <v>250167366.01570001</v>
      </c>
      <c r="L37" s="83">
        <v>310056744.73839998</v>
      </c>
      <c r="M37" s="83">
        <v>112956065.31659999</v>
      </c>
      <c r="N37" s="83">
        <f t="shared" si="9"/>
        <v>56478032.658299997</v>
      </c>
      <c r="O37" s="83">
        <f t="shared" si="3"/>
        <v>56478032.658299997</v>
      </c>
      <c r="P37" s="83">
        <v>2684048267.0152998</v>
      </c>
      <c r="Q37" s="99">
        <v>0</v>
      </c>
      <c r="R37" s="83">
        <f t="shared" si="4"/>
        <v>2684048267.0152998</v>
      </c>
      <c r="S37" s="99">
        <f t="shared" si="5"/>
        <v>12066198476.200001</v>
      </c>
      <c r="T37" s="100">
        <f t="shared" si="6"/>
        <v>10612820520.571701</v>
      </c>
      <c r="U37" s="80">
        <v>28</v>
      </c>
      <c r="AH37" s="94">
        <v>0</v>
      </c>
    </row>
    <row r="38" spans="1:34" ht="30" customHeight="1" x14ac:dyDescent="0.3">
      <c r="A38" s="80">
        <v>29</v>
      </c>
      <c r="B38" s="81" t="s">
        <v>114</v>
      </c>
      <c r="C38" s="85">
        <v>30</v>
      </c>
      <c r="D38" s="83">
        <v>3859038369.0075998</v>
      </c>
      <c r="E38" s="83">
        <v>0</v>
      </c>
      <c r="F38" s="84">
        <f t="shared" si="0"/>
        <v>3859038369.0075998</v>
      </c>
      <c r="G38" s="83">
        <v>344188268.83999997</v>
      </c>
      <c r="H38" s="83">
        <v>0</v>
      </c>
      <c r="I38" s="83">
        <f>1974143710.12-H38-G38</f>
        <v>1629955441.28</v>
      </c>
      <c r="J38" s="83">
        <f t="shared" si="1"/>
        <v>1884894658.8875997</v>
      </c>
      <c r="K38" s="83">
        <v>137237975.38850001</v>
      </c>
      <c r="L38" s="83">
        <v>310658914.26130003</v>
      </c>
      <c r="M38" s="83">
        <v>110666114.1525</v>
      </c>
      <c r="N38" s="83">
        <v>0</v>
      </c>
      <c r="O38" s="83">
        <f t="shared" si="3"/>
        <v>110666114.1525</v>
      </c>
      <c r="P38" s="83">
        <v>2632921751.1420002</v>
      </c>
      <c r="Q38" s="99">
        <v>0</v>
      </c>
      <c r="R38" s="83">
        <f t="shared" si="4"/>
        <v>2632921751.1420002</v>
      </c>
      <c r="S38" s="99">
        <f t="shared" si="5"/>
        <v>7050523123.9519005</v>
      </c>
      <c r="T38" s="100">
        <f t="shared" si="6"/>
        <v>5076379413.8318996</v>
      </c>
      <c r="U38" s="80">
        <v>29</v>
      </c>
      <c r="AH38" s="94">
        <v>0</v>
      </c>
    </row>
    <row r="39" spans="1:34" ht="30" customHeight="1" x14ac:dyDescent="0.3">
      <c r="A39" s="80">
        <v>30</v>
      </c>
      <c r="B39" s="81" t="s">
        <v>115</v>
      </c>
      <c r="C39" s="85">
        <v>33</v>
      </c>
      <c r="D39" s="83">
        <v>4745858969.6885004</v>
      </c>
      <c r="E39" s="83">
        <v>0</v>
      </c>
      <c r="F39" s="84">
        <f t="shared" si="0"/>
        <v>4745858969.6885004</v>
      </c>
      <c r="G39" s="83">
        <v>462302037.08999997</v>
      </c>
      <c r="H39" s="83">
        <v>0</v>
      </c>
      <c r="I39" s="83">
        <f>1878590476.73-H39-G39</f>
        <v>1416288439.6400001</v>
      </c>
      <c r="J39" s="83">
        <f t="shared" si="1"/>
        <v>2867268492.9584999</v>
      </c>
      <c r="K39" s="83">
        <v>168775745.20280001</v>
      </c>
      <c r="L39" s="83">
        <v>437779304.80690002</v>
      </c>
      <c r="M39" s="83">
        <v>136097576.72009999</v>
      </c>
      <c r="N39" s="83">
        <v>0</v>
      </c>
      <c r="O39" s="83">
        <f t="shared" si="3"/>
        <v>136097576.72009999</v>
      </c>
      <c r="P39" s="83">
        <v>4440108228.316</v>
      </c>
      <c r="Q39" s="99">
        <v>0</v>
      </c>
      <c r="R39" s="83">
        <f t="shared" si="4"/>
        <v>4440108228.316</v>
      </c>
      <c r="S39" s="99">
        <f t="shared" si="5"/>
        <v>9928619824.7343006</v>
      </c>
      <c r="T39" s="100">
        <f t="shared" si="6"/>
        <v>8050029348.0042992</v>
      </c>
      <c r="U39" s="80">
        <v>30</v>
      </c>
      <c r="AH39" s="94">
        <v>0</v>
      </c>
    </row>
    <row r="40" spans="1:34" ht="30" customHeight="1" x14ac:dyDescent="0.3">
      <c r="A40" s="80">
        <v>31</v>
      </c>
      <c r="B40" s="81" t="s">
        <v>116</v>
      </c>
      <c r="C40" s="85">
        <v>17</v>
      </c>
      <c r="D40" s="83">
        <v>4418551095.2826004</v>
      </c>
      <c r="E40" s="83">
        <v>0</v>
      </c>
      <c r="F40" s="84">
        <f t="shared" si="0"/>
        <v>4418551095.2826004</v>
      </c>
      <c r="G40" s="83">
        <v>81497789.489999995</v>
      </c>
      <c r="H40" s="83">
        <v>1031399422.965</v>
      </c>
      <c r="I40" s="83">
        <f>1838785384.29-H40-G40</f>
        <v>725888171.83499992</v>
      </c>
      <c r="J40" s="83">
        <f t="shared" si="1"/>
        <v>2579765710.9926004</v>
      </c>
      <c r="K40" s="83">
        <v>157135780.604</v>
      </c>
      <c r="L40" s="83">
        <v>292177922.51050001</v>
      </c>
      <c r="M40" s="83">
        <v>126711328.8707</v>
      </c>
      <c r="N40" s="83">
        <f t="shared" si="9"/>
        <v>63355664.435350001</v>
      </c>
      <c r="O40" s="83">
        <f t="shared" si="3"/>
        <v>63355664.435350001</v>
      </c>
      <c r="P40" s="83">
        <v>2535802772.7480001</v>
      </c>
      <c r="Q40" s="99">
        <v>0</v>
      </c>
      <c r="R40" s="83">
        <f t="shared" si="4"/>
        <v>2535802772.7480001</v>
      </c>
      <c r="S40" s="99">
        <f t="shared" si="5"/>
        <v>7530378900.0158005</v>
      </c>
      <c r="T40" s="100">
        <f t="shared" si="6"/>
        <v>5628237851.290451</v>
      </c>
      <c r="U40" s="80">
        <v>31</v>
      </c>
      <c r="AH40" s="94">
        <v>0</v>
      </c>
    </row>
    <row r="41" spans="1:34" ht="30" customHeight="1" x14ac:dyDescent="0.3">
      <c r="A41" s="80">
        <v>32</v>
      </c>
      <c r="B41" s="81" t="s">
        <v>117</v>
      </c>
      <c r="C41" s="85">
        <v>23</v>
      </c>
      <c r="D41" s="83">
        <v>4563317748.9610996</v>
      </c>
      <c r="E41" s="83">
        <v>28130828753.329399</v>
      </c>
      <c r="F41" s="84">
        <f t="shared" si="0"/>
        <v>32694146502.290497</v>
      </c>
      <c r="G41" s="83">
        <v>315077225.07999998</v>
      </c>
      <c r="H41" s="83">
        <v>0</v>
      </c>
      <c r="I41" s="83">
        <f>993268280.71-H41-G41</f>
        <v>678191055.63000011</v>
      </c>
      <c r="J41" s="83">
        <f t="shared" si="1"/>
        <v>31700878221.580494</v>
      </c>
      <c r="K41" s="83">
        <v>654352832.29079998</v>
      </c>
      <c r="L41" s="83">
        <v>417841994.39219999</v>
      </c>
      <c r="M41" s="83">
        <v>130862819.8612</v>
      </c>
      <c r="N41" s="83">
        <f t="shared" si="9"/>
        <v>65431409.930600002</v>
      </c>
      <c r="O41" s="83">
        <f t="shared" si="3"/>
        <v>65431409.930600002</v>
      </c>
      <c r="P41" s="83">
        <v>7542636722.4075003</v>
      </c>
      <c r="Q41" s="99">
        <v>0</v>
      </c>
      <c r="R41" s="83">
        <f t="shared" si="4"/>
        <v>7542636722.4075003</v>
      </c>
      <c r="S41" s="99">
        <f t="shared" si="5"/>
        <v>41439840871.242195</v>
      </c>
      <c r="T41" s="100">
        <f t="shared" si="6"/>
        <v>40381141180.601593</v>
      </c>
      <c r="U41" s="80">
        <v>32</v>
      </c>
      <c r="AH41" s="94">
        <v>0</v>
      </c>
    </row>
    <row r="42" spans="1:34" ht="30" customHeight="1" x14ac:dyDescent="0.3">
      <c r="A42" s="80">
        <v>33</v>
      </c>
      <c r="B42" s="81" t="s">
        <v>118</v>
      </c>
      <c r="C42" s="85">
        <v>23</v>
      </c>
      <c r="D42" s="83">
        <v>4663296469.0479002</v>
      </c>
      <c r="E42" s="83">
        <v>0</v>
      </c>
      <c r="F42" s="84">
        <f t="shared" si="0"/>
        <v>4663296469.0479002</v>
      </c>
      <c r="G42" s="83">
        <v>97779215.640000001</v>
      </c>
      <c r="H42" s="83">
        <v>206017834</v>
      </c>
      <c r="I42" s="83">
        <f>1233798004.61-H42-G42</f>
        <v>930000954.96999991</v>
      </c>
      <c r="J42" s="83">
        <f t="shared" si="1"/>
        <v>3429498464.4379001</v>
      </c>
      <c r="K42" s="83">
        <v>165839596.51570001</v>
      </c>
      <c r="L42" s="83">
        <v>286745017.80369997</v>
      </c>
      <c r="M42" s="83">
        <v>133729921.81559999</v>
      </c>
      <c r="N42" s="83">
        <v>0</v>
      </c>
      <c r="O42" s="83">
        <f t="shared" si="3"/>
        <v>133729921.81559999</v>
      </c>
      <c r="P42" s="83">
        <v>2660881086.1124001</v>
      </c>
      <c r="Q42" s="99">
        <v>0</v>
      </c>
      <c r="R42" s="83">
        <f t="shared" si="4"/>
        <v>2660881086.1124001</v>
      </c>
      <c r="S42" s="99">
        <f t="shared" si="5"/>
        <v>7910492091.2953005</v>
      </c>
      <c r="T42" s="100">
        <f t="shared" si="6"/>
        <v>6676694086.6852999</v>
      </c>
      <c r="U42" s="80">
        <v>33</v>
      </c>
      <c r="AH42" s="94">
        <v>0</v>
      </c>
    </row>
    <row r="43" spans="1:34" ht="30" customHeight="1" x14ac:dyDescent="0.3">
      <c r="A43" s="80">
        <v>34</v>
      </c>
      <c r="B43" s="81" t="s">
        <v>119</v>
      </c>
      <c r="C43" s="85">
        <v>16</v>
      </c>
      <c r="D43" s="83">
        <v>4075915950.7427001</v>
      </c>
      <c r="E43" s="83">
        <v>0</v>
      </c>
      <c r="F43" s="84">
        <f t="shared" si="0"/>
        <v>4075915950.7427001</v>
      </c>
      <c r="G43" s="83">
        <v>175101741.41</v>
      </c>
      <c r="H43" s="83">
        <v>0</v>
      </c>
      <c r="I43" s="83">
        <f>1127440204.5-H43-G43</f>
        <v>952338463.09000003</v>
      </c>
      <c r="J43" s="83">
        <f t="shared" si="1"/>
        <v>2948475746.2427001</v>
      </c>
      <c r="K43" s="83">
        <v>144950736.2904</v>
      </c>
      <c r="L43" s="83">
        <v>245925040.3001</v>
      </c>
      <c r="M43" s="83">
        <v>116885539.0256</v>
      </c>
      <c r="N43" s="83">
        <v>0</v>
      </c>
      <c r="O43" s="83">
        <f t="shared" si="3"/>
        <v>116885539.0256</v>
      </c>
      <c r="P43" s="83">
        <v>2235563669.2122998</v>
      </c>
      <c r="Q43" s="99">
        <v>0</v>
      </c>
      <c r="R43" s="83">
        <f t="shared" si="4"/>
        <v>2235563669.2122998</v>
      </c>
      <c r="S43" s="99">
        <f t="shared" si="5"/>
        <v>6819240935.5711002</v>
      </c>
      <c r="T43" s="100">
        <f t="shared" si="6"/>
        <v>5691800731.0711002</v>
      </c>
      <c r="U43" s="80">
        <v>34</v>
      </c>
      <c r="AH43" s="94">
        <v>0</v>
      </c>
    </row>
    <row r="44" spans="1:34" ht="30" customHeight="1" x14ac:dyDescent="0.3">
      <c r="A44" s="80">
        <v>35</v>
      </c>
      <c r="B44" s="81" t="s">
        <v>120</v>
      </c>
      <c r="C44" s="85">
        <v>17</v>
      </c>
      <c r="D44" s="83">
        <v>4201746121.9674001</v>
      </c>
      <c r="E44" s="83">
        <v>0</v>
      </c>
      <c r="F44" s="84">
        <f t="shared" si="0"/>
        <v>4201746121.9674001</v>
      </c>
      <c r="G44" s="83">
        <v>57549021.759999998</v>
      </c>
      <c r="H44" s="83">
        <v>0</v>
      </c>
      <c r="I44" s="83">
        <f>720716100.9-H44-G44</f>
        <v>663167079.13999999</v>
      </c>
      <c r="J44" s="83">
        <f t="shared" si="1"/>
        <v>3481030021.0674</v>
      </c>
      <c r="K44" s="83">
        <v>149425601.8563</v>
      </c>
      <c r="L44" s="83">
        <v>244181447.7218</v>
      </c>
      <c r="M44" s="83">
        <v>120493986.1982</v>
      </c>
      <c r="N44" s="83">
        <v>0</v>
      </c>
      <c r="O44" s="83">
        <f t="shared" si="3"/>
        <v>120493986.1982</v>
      </c>
      <c r="P44" s="83">
        <v>2242635616.0795002</v>
      </c>
      <c r="Q44" s="99">
        <v>0</v>
      </c>
      <c r="R44" s="83">
        <f t="shared" si="4"/>
        <v>2242635616.0795002</v>
      </c>
      <c r="S44" s="99">
        <f t="shared" si="5"/>
        <v>6958482773.8232002</v>
      </c>
      <c r="T44" s="100">
        <f t="shared" si="6"/>
        <v>6237766672.9232006</v>
      </c>
      <c r="U44" s="80">
        <v>35</v>
      </c>
      <c r="AH44" s="94">
        <v>0</v>
      </c>
    </row>
    <row r="45" spans="1:34" ht="30" customHeight="1" x14ac:dyDescent="0.3">
      <c r="A45" s="80">
        <v>36</v>
      </c>
      <c r="B45" s="81" t="s">
        <v>121</v>
      </c>
      <c r="C45" s="85">
        <v>14</v>
      </c>
      <c r="D45" s="83">
        <v>4210694614.3197999</v>
      </c>
      <c r="E45" s="83">
        <v>0</v>
      </c>
      <c r="F45" s="84">
        <f t="shared" si="0"/>
        <v>4210694614.3197999</v>
      </c>
      <c r="G45" s="83">
        <v>69758749.379999995</v>
      </c>
      <c r="H45" s="83">
        <v>422213139.99000001</v>
      </c>
      <c r="I45" s="83">
        <f>1215258197.23-H45-G45</f>
        <v>723286307.86000001</v>
      </c>
      <c r="J45" s="83">
        <f t="shared" si="1"/>
        <v>2995436417.0897994</v>
      </c>
      <c r="K45" s="83">
        <v>149743834.76269999</v>
      </c>
      <c r="L45" s="83">
        <v>267354551.51289999</v>
      </c>
      <c r="M45" s="83">
        <v>120750603.2054</v>
      </c>
      <c r="N45" s="83">
        <v>0</v>
      </c>
      <c r="O45" s="83">
        <f t="shared" si="3"/>
        <v>120750603.2054</v>
      </c>
      <c r="P45" s="83">
        <v>2470499224.2287998</v>
      </c>
      <c r="Q45" s="99">
        <v>0</v>
      </c>
      <c r="R45" s="83">
        <f t="shared" si="4"/>
        <v>2470499224.2287998</v>
      </c>
      <c r="S45" s="99">
        <f t="shared" si="5"/>
        <v>7219042828.0296001</v>
      </c>
      <c r="T45" s="100">
        <f t="shared" si="6"/>
        <v>6003784630.7995987</v>
      </c>
      <c r="U45" s="80">
        <v>36</v>
      </c>
      <c r="AH45" s="94">
        <v>0</v>
      </c>
    </row>
    <row r="46" spans="1:34" ht="30" customHeight="1" x14ac:dyDescent="0.35">
      <c r="A46" s="80"/>
      <c r="B46" s="148" t="s">
        <v>26</v>
      </c>
      <c r="C46" s="149"/>
      <c r="D46" s="87">
        <f t="shared" ref="D46:T46" si="10">SUM(D10:D45)</f>
        <v>160454197223.16342</v>
      </c>
      <c r="E46" s="87">
        <f t="shared" si="10"/>
        <v>150087153674.85327</v>
      </c>
      <c r="F46" s="87">
        <f t="shared" si="10"/>
        <v>310541350898.01666</v>
      </c>
      <c r="G46" s="87">
        <f t="shared" si="10"/>
        <v>13670974816.879999</v>
      </c>
      <c r="H46" s="87">
        <f t="shared" si="10"/>
        <v>9587298759.7949982</v>
      </c>
      <c r="I46" s="87">
        <f t="shared" si="10"/>
        <v>30139611134.515003</v>
      </c>
      <c r="J46" s="87">
        <f t="shared" si="10"/>
        <v>257143466186.82675</v>
      </c>
      <c r="K46" s="87">
        <f t="shared" si="10"/>
        <v>8600029793.272501</v>
      </c>
      <c r="L46" s="87">
        <f t="shared" si="10"/>
        <v>12157388806.555098</v>
      </c>
      <c r="M46" s="87">
        <f t="shared" si="10"/>
        <v>4601364590.9236002</v>
      </c>
      <c r="N46" s="87">
        <f t="shared" si="10"/>
        <v>924216094.83940017</v>
      </c>
      <c r="O46" s="87">
        <f t="shared" si="10"/>
        <v>3677148496.0841994</v>
      </c>
      <c r="P46" s="87">
        <f t="shared" si="10"/>
        <v>116638569724.02499</v>
      </c>
      <c r="Q46" s="87">
        <f t="shared" si="10"/>
        <v>2001816258.5</v>
      </c>
      <c r="R46" s="87">
        <f t="shared" si="10"/>
        <v>114636753465.52499</v>
      </c>
      <c r="S46" s="87">
        <f t="shared" si="10"/>
        <v>452538703812.79291</v>
      </c>
      <c r="T46" s="87">
        <f t="shared" si="10"/>
        <v>396214786748.26355</v>
      </c>
      <c r="U46" s="87"/>
    </row>
    <row r="47" spans="1:34" x14ac:dyDescent="0.25">
      <c r="B47" s="88"/>
      <c r="C47" s="89"/>
      <c r="D47" s="90"/>
      <c r="E47" s="91"/>
      <c r="F47" s="89"/>
      <c r="G47" s="90"/>
      <c r="H47" s="90"/>
      <c r="I47" s="90"/>
      <c r="J47" s="96"/>
      <c r="K47" s="97"/>
      <c r="L47" s="97"/>
      <c r="M47" s="91"/>
      <c r="N47" s="91"/>
      <c r="O47" s="91"/>
      <c r="P47" s="91"/>
      <c r="Q47" s="91"/>
      <c r="R47" s="91"/>
      <c r="S47" s="94"/>
    </row>
    <row r="48" spans="1:34" x14ac:dyDescent="0.25">
      <c r="B48" s="89"/>
      <c r="C48" s="89"/>
      <c r="D48" s="89"/>
      <c r="E48" s="89"/>
      <c r="F48" s="89"/>
      <c r="G48" s="89"/>
      <c r="H48" s="89"/>
      <c r="I48" s="90"/>
      <c r="J48" s="90"/>
      <c r="K48" s="90"/>
      <c r="L48" s="90"/>
      <c r="M48" s="88"/>
      <c r="N48" s="88"/>
      <c r="O48" s="88"/>
      <c r="P48" s="88"/>
      <c r="Q48" s="88"/>
      <c r="R48" s="88"/>
    </row>
    <row r="49" spans="1:20" x14ac:dyDescent="0.25">
      <c r="H49" s="92"/>
      <c r="I49" s="94"/>
      <c r="J49" s="92"/>
      <c r="K49" s="92"/>
      <c r="L49" s="92"/>
      <c r="S49" s="94"/>
      <c r="T49" s="102"/>
    </row>
    <row r="50" spans="1:20" x14ac:dyDescent="0.25">
      <c r="C50" s="93"/>
      <c r="E50" s="94"/>
      <c r="I50" s="94"/>
      <c r="J50" s="98"/>
      <c r="K50" s="98"/>
      <c r="L50" s="98"/>
      <c r="S50" s="94"/>
    </row>
    <row r="51" spans="1:20" x14ac:dyDescent="0.25">
      <c r="C51" s="93"/>
      <c r="J51" s="94"/>
      <c r="K51" s="94"/>
      <c r="L51" s="94"/>
    </row>
    <row r="54" spans="1:20" ht="21" x14ac:dyDescent="0.4">
      <c r="A54" s="95" t="s">
        <v>55</v>
      </c>
    </row>
  </sheetData>
  <mergeCells count="25"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B46:C46"/>
    <mergeCell ref="A7:A8"/>
    <mergeCell ref="B7:B8"/>
    <mergeCell ref="C7:C8"/>
    <mergeCell ref="D7:D8"/>
    <mergeCell ref="E7:E8"/>
    <mergeCell ref="A1:U1"/>
    <mergeCell ref="A2:U2"/>
    <mergeCell ref="A3:U3"/>
    <mergeCell ref="A4:T4"/>
    <mergeCell ref="D5:T5"/>
    <mergeCell ref="G7:I7"/>
    <mergeCell ref="F7:F8"/>
    <mergeCell ref="J7:J8"/>
    <mergeCell ref="K7:K8"/>
    <mergeCell ref="L7:L8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5"/>
  <sheetViews>
    <sheetView zoomScaleSheetLayoutView="100" workbookViewId="0">
      <pane xSplit="4" ySplit="5" topLeftCell="E409" activePane="bottomRight" state="frozen"/>
      <selection pane="topRight"/>
      <selection pane="bottomLeft"/>
      <selection pane="bottomRight" activeCell="A415" sqref="A415"/>
    </sheetView>
  </sheetViews>
  <sheetFormatPr defaultColWidth="9" defaultRowHeight="13.2" x14ac:dyDescent="0.25"/>
  <cols>
    <col min="1" max="1" width="9.33203125" customWidth="1"/>
    <col min="2" max="2" width="13.88671875" style="37" customWidth="1"/>
    <col min="3" max="3" width="6.109375" customWidth="1"/>
    <col min="4" max="4" width="20.6640625" customWidth="1"/>
    <col min="5" max="11" width="19.88671875" customWidth="1"/>
    <col min="12" max="12" width="18.44140625" customWidth="1"/>
    <col min="13" max="13" width="19.6640625" customWidth="1"/>
    <col min="14" max="14" width="0.6640625" customWidth="1"/>
    <col min="15" max="15" width="4.6640625" customWidth="1"/>
    <col min="16" max="16" width="9.44140625" customWidth="1"/>
    <col min="17" max="17" width="17.88671875" style="37" customWidth="1"/>
    <col min="18" max="18" width="18.6640625" customWidth="1"/>
    <col min="19" max="22" width="21.88671875" customWidth="1"/>
    <col min="23" max="25" width="18.5546875" customWidth="1"/>
    <col min="26" max="26" width="22.109375" customWidth="1"/>
    <col min="27" max="27" width="20.6640625" customWidth="1"/>
  </cols>
  <sheetData>
    <row r="1" spans="1:27" ht="24.6" x14ac:dyDescent="0.4">
      <c r="A1" s="154" t="s">
        <v>122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</row>
    <row r="2" spans="1:27" ht="24.6" x14ac:dyDescent="0.4">
      <c r="A2" s="154" t="s">
        <v>62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1:27" ht="45" customHeight="1" x14ac:dyDescent="0.4">
      <c r="B3" s="155" t="s">
        <v>123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7" x14ac:dyDescent="0.25">
      <c r="N4">
        <v>0</v>
      </c>
    </row>
    <row r="5" spans="1:27" ht="53.25" customHeight="1" x14ac:dyDescent="0.25">
      <c r="A5" s="38" t="s">
        <v>20</v>
      </c>
      <c r="B5" s="39" t="s">
        <v>124</v>
      </c>
      <c r="C5" s="15" t="s">
        <v>20</v>
      </c>
      <c r="D5" s="15" t="s">
        <v>125</v>
      </c>
      <c r="E5" s="15" t="s">
        <v>49</v>
      </c>
      <c r="F5" s="15" t="s">
        <v>126</v>
      </c>
      <c r="G5" s="15" t="s">
        <v>127</v>
      </c>
      <c r="H5" s="15" t="s">
        <v>24</v>
      </c>
      <c r="I5" s="15" t="s">
        <v>128</v>
      </c>
      <c r="J5" s="15" t="s">
        <v>76</v>
      </c>
      <c r="K5" s="15" t="s">
        <v>77</v>
      </c>
      <c r="L5" s="15" t="s">
        <v>129</v>
      </c>
      <c r="M5" s="42" t="s">
        <v>130</v>
      </c>
      <c r="N5" s="48"/>
      <c r="O5" s="40"/>
      <c r="P5" s="15" t="s">
        <v>20</v>
      </c>
      <c r="Q5" s="39" t="s">
        <v>131</v>
      </c>
      <c r="R5" s="15" t="s">
        <v>125</v>
      </c>
      <c r="S5" s="15" t="s">
        <v>49</v>
      </c>
      <c r="T5" s="15" t="s">
        <v>126</v>
      </c>
      <c r="U5" s="15" t="s">
        <v>127</v>
      </c>
      <c r="V5" s="15" t="s">
        <v>24</v>
      </c>
      <c r="W5" s="15" t="s">
        <v>128</v>
      </c>
      <c r="X5" s="15" t="s">
        <v>76</v>
      </c>
      <c r="Y5" s="15" t="s">
        <v>77</v>
      </c>
      <c r="Z5" s="15" t="s">
        <v>129</v>
      </c>
      <c r="AA5" s="15" t="s">
        <v>130</v>
      </c>
    </row>
    <row r="6" spans="1:27" ht="15.6" x14ac:dyDescent="0.3">
      <c r="A6" s="40"/>
      <c r="B6" s="41"/>
      <c r="C6" s="40"/>
      <c r="D6" s="42"/>
      <c r="E6" s="132" t="s">
        <v>27</v>
      </c>
      <c r="F6" s="132" t="s">
        <v>27</v>
      </c>
      <c r="G6" s="132" t="s">
        <v>27</v>
      </c>
      <c r="H6" s="132" t="s">
        <v>27</v>
      </c>
      <c r="I6" s="132" t="s">
        <v>27</v>
      </c>
      <c r="J6" s="132" t="s">
        <v>27</v>
      </c>
      <c r="K6" s="132" t="s">
        <v>27</v>
      </c>
      <c r="L6" s="132" t="s">
        <v>27</v>
      </c>
      <c r="M6" s="132" t="s">
        <v>27</v>
      </c>
      <c r="N6" s="48"/>
      <c r="O6" s="40"/>
      <c r="P6" s="42"/>
      <c r="Q6" s="43"/>
      <c r="R6" s="42"/>
      <c r="S6" s="132" t="s">
        <v>27</v>
      </c>
      <c r="T6" s="132" t="s">
        <v>27</v>
      </c>
      <c r="U6" s="132" t="s">
        <v>27</v>
      </c>
      <c r="V6" s="132" t="s">
        <v>27</v>
      </c>
      <c r="W6" s="132" t="s">
        <v>27</v>
      </c>
      <c r="X6" s="132" t="s">
        <v>27</v>
      </c>
      <c r="Y6" s="132" t="s">
        <v>27</v>
      </c>
      <c r="Z6" s="132" t="s">
        <v>27</v>
      </c>
      <c r="AA6" s="132" t="s">
        <v>27</v>
      </c>
    </row>
    <row r="7" spans="1:27" ht="24.9" customHeight="1" x14ac:dyDescent="0.25">
      <c r="A7" s="165">
        <v>1</v>
      </c>
      <c r="B7" s="166" t="s">
        <v>86</v>
      </c>
      <c r="C7" s="40">
        <v>1</v>
      </c>
      <c r="D7" s="44" t="s">
        <v>132</v>
      </c>
      <c r="E7" s="44">
        <v>131246044.39470001</v>
      </c>
      <c r="F7" s="44">
        <v>0</v>
      </c>
      <c r="G7" s="44">
        <v>4667468.8584000003</v>
      </c>
      <c r="H7" s="44">
        <v>9769946.9638999999</v>
      </c>
      <c r="I7" s="44">
        <v>4077405.3975999998</v>
      </c>
      <c r="J7" s="44">
        <f>I7/2</f>
        <v>2038702.6987999999</v>
      </c>
      <c r="K7" s="44">
        <f>I7-J7</f>
        <v>2038702.6987999999</v>
      </c>
      <c r="L7" s="44">
        <v>72442592.496700004</v>
      </c>
      <c r="M7" s="49">
        <f>E7+F7+G7+H7+I7-J7+L7</f>
        <v>220164755.41250002</v>
      </c>
      <c r="N7" s="48"/>
      <c r="O7" s="165">
        <v>19</v>
      </c>
      <c r="P7" s="50">
        <v>26</v>
      </c>
      <c r="Q7" s="169" t="s">
        <v>104</v>
      </c>
      <c r="R7" s="44" t="s">
        <v>133</v>
      </c>
      <c r="S7" s="44">
        <v>138941322.99329999</v>
      </c>
      <c r="T7" s="44">
        <f>-11651464.66</f>
        <v>-11651464.66</v>
      </c>
      <c r="U7" s="44">
        <v>4941134.0449999999</v>
      </c>
      <c r="V7" s="44">
        <v>9021457.1682999991</v>
      </c>
      <c r="W7" s="44">
        <v>4316473.7111</v>
      </c>
      <c r="X7" s="44">
        <v>0</v>
      </c>
      <c r="Y7" s="44">
        <f>W7-X7</f>
        <v>4316473.7111</v>
      </c>
      <c r="Z7" s="44">
        <v>81208824.184200004</v>
      </c>
      <c r="AA7" s="49">
        <f t="shared" ref="AA7:AA24" si="0">S7+T7+U7+V7+W7+Z7</f>
        <v>226777747.44190001</v>
      </c>
    </row>
    <row r="8" spans="1:27" ht="24.9" customHeight="1" x14ac:dyDescent="0.25">
      <c r="A8" s="165"/>
      <c r="B8" s="167"/>
      <c r="C8" s="40">
        <v>2</v>
      </c>
      <c r="D8" s="44" t="s">
        <v>134</v>
      </c>
      <c r="E8" s="44">
        <v>218966927.5422</v>
      </c>
      <c r="F8" s="44">
        <v>0</v>
      </c>
      <c r="G8" s="44">
        <v>7787063.7553000003</v>
      </c>
      <c r="H8" s="44">
        <v>15540277.7026</v>
      </c>
      <c r="I8" s="44">
        <v>6802619.7390000001</v>
      </c>
      <c r="J8" s="44">
        <f t="shared" ref="J8:J23" si="1">I8/2</f>
        <v>3401309.8695</v>
      </c>
      <c r="K8" s="44">
        <f t="shared" ref="K8:K47" si="2">I8-J8</f>
        <v>3401309.8695</v>
      </c>
      <c r="L8" s="44">
        <v>127803421.6108</v>
      </c>
      <c r="M8" s="49">
        <f t="shared" ref="M8:M71" si="3">E8+F8+G8+H8+I8-J8+L8</f>
        <v>373499000.48039997</v>
      </c>
      <c r="N8" s="48"/>
      <c r="O8" s="165"/>
      <c r="P8" s="50">
        <v>27</v>
      </c>
      <c r="Q8" s="170"/>
      <c r="R8" s="44" t="s">
        <v>135</v>
      </c>
      <c r="S8" s="44">
        <v>136069919.6067</v>
      </c>
      <c r="T8" s="44">
        <f t="shared" ref="T8:T25" si="4">-11651464.66</f>
        <v>-11651464.66</v>
      </c>
      <c r="U8" s="44">
        <v>4839019.0750000002</v>
      </c>
      <c r="V8" s="44">
        <v>9633995.3116999995</v>
      </c>
      <c r="W8" s="44">
        <v>4227268.1604000004</v>
      </c>
      <c r="X8" s="44">
        <v>0</v>
      </c>
      <c r="Y8" s="44">
        <f t="shared" ref="Y8:Y62" si="5">W8-X8</f>
        <v>4227268.1604000004</v>
      </c>
      <c r="Z8" s="44">
        <v>87085544.430899993</v>
      </c>
      <c r="AA8" s="49">
        <f t="shared" si="0"/>
        <v>230204281.92470002</v>
      </c>
    </row>
    <row r="9" spans="1:27" ht="24.9" customHeight="1" x14ac:dyDescent="0.25">
      <c r="A9" s="165"/>
      <c r="B9" s="167"/>
      <c r="C9" s="40">
        <v>3</v>
      </c>
      <c r="D9" s="44" t="s">
        <v>136</v>
      </c>
      <c r="E9" s="44">
        <v>154067341.7538</v>
      </c>
      <c r="F9" s="44">
        <v>0</v>
      </c>
      <c r="G9" s="44">
        <v>5479056.7065000003</v>
      </c>
      <c r="H9" s="44">
        <v>10913893.8203</v>
      </c>
      <c r="I9" s="44">
        <v>4786391.9538000003</v>
      </c>
      <c r="J9" s="44">
        <f t="shared" si="1"/>
        <v>2393195.9769000001</v>
      </c>
      <c r="K9" s="44">
        <f t="shared" si="2"/>
        <v>2393195.9769000001</v>
      </c>
      <c r="L9" s="44">
        <v>83417673.354200006</v>
      </c>
      <c r="M9" s="49">
        <f t="shared" si="3"/>
        <v>256271161.6117</v>
      </c>
      <c r="N9" s="48"/>
      <c r="O9" s="165"/>
      <c r="P9" s="50">
        <v>28</v>
      </c>
      <c r="Q9" s="170"/>
      <c r="R9" s="44" t="s">
        <v>137</v>
      </c>
      <c r="S9" s="44">
        <v>136193093.15779999</v>
      </c>
      <c r="T9" s="44">
        <f t="shared" si="4"/>
        <v>-11651464.66</v>
      </c>
      <c r="U9" s="44">
        <v>4843399.4638999999</v>
      </c>
      <c r="V9" s="44">
        <v>9488480.3396000005</v>
      </c>
      <c r="W9" s="44">
        <v>4231094.7785999998</v>
      </c>
      <c r="X9" s="44">
        <v>0</v>
      </c>
      <c r="Y9" s="44">
        <f t="shared" si="5"/>
        <v>4231094.7785999998</v>
      </c>
      <c r="Z9" s="44">
        <v>85689466.828299999</v>
      </c>
      <c r="AA9" s="49">
        <f t="shared" si="0"/>
        <v>228794069.9082</v>
      </c>
    </row>
    <row r="10" spans="1:27" ht="24.9" customHeight="1" x14ac:dyDescent="0.25">
      <c r="A10" s="165"/>
      <c r="B10" s="167"/>
      <c r="C10" s="40">
        <v>4</v>
      </c>
      <c r="D10" s="44" t="s">
        <v>138</v>
      </c>
      <c r="E10" s="44">
        <v>156977934.85100001</v>
      </c>
      <c r="F10" s="44">
        <v>0</v>
      </c>
      <c r="G10" s="44">
        <v>5582565.3700000001</v>
      </c>
      <c r="H10" s="44">
        <v>11313430.729800001</v>
      </c>
      <c r="I10" s="44">
        <v>4876815.0066</v>
      </c>
      <c r="J10" s="44">
        <f t="shared" si="1"/>
        <v>2438407.5033</v>
      </c>
      <c r="K10" s="44">
        <f t="shared" si="2"/>
        <v>2438407.5033</v>
      </c>
      <c r="L10" s="44">
        <v>87250849.574399993</v>
      </c>
      <c r="M10" s="49">
        <f t="shared" si="3"/>
        <v>263563188.02849996</v>
      </c>
      <c r="N10" s="48"/>
      <c r="O10" s="165"/>
      <c r="P10" s="50">
        <v>29</v>
      </c>
      <c r="Q10" s="170"/>
      <c r="R10" s="44" t="s">
        <v>139</v>
      </c>
      <c r="S10" s="44">
        <v>161411416.81729999</v>
      </c>
      <c r="T10" s="44">
        <f t="shared" si="4"/>
        <v>-11651464.66</v>
      </c>
      <c r="U10" s="44">
        <v>5740232.1332999999</v>
      </c>
      <c r="V10" s="44">
        <v>11052994.2838</v>
      </c>
      <c r="W10" s="44">
        <v>5014549.4685000004</v>
      </c>
      <c r="X10" s="44">
        <v>0</v>
      </c>
      <c r="Y10" s="44">
        <f t="shared" si="5"/>
        <v>5014549.4685000004</v>
      </c>
      <c r="Z10" s="44">
        <v>100699488.4429</v>
      </c>
      <c r="AA10" s="49">
        <f t="shared" si="0"/>
        <v>272267216.48580003</v>
      </c>
    </row>
    <row r="11" spans="1:27" ht="24.9" customHeight="1" x14ac:dyDescent="0.25">
      <c r="A11" s="165"/>
      <c r="B11" s="167"/>
      <c r="C11" s="40">
        <v>5</v>
      </c>
      <c r="D11" s="44" t="s">
        <v>140</v>
      </c>
      <c r="E11" s="44">
        <v>142880665.01159999</v>
      </c>
      <c r="F11" s="44">
        <v>0</v>
      </c>
      <c r="G11" s="44">
        <v>5081227.8382000001</v>
      </c>
      <c r="H11" s="44">
        <v>10326343.8333</v>
      </c>
      <c r="I11" s="44">
        <v>4438856.7855000002</v>
      </c>
      <c r="J11" s="44">
        <f t="shared" si="1"/>
        <v>2219428.3927500001</v>
      </c>
      <c r="K11" s="44">
        <f t="shared" si="2"/>
        <v>2219428.3927500001</v>
      </c>
      <c r="L11" s="44">
        <v>77780690.6752</v>
      </c>
      <c r="M11" s="49">
        <f t="shared" si="3"/>
        <v>238288355.75105</v>
      </c>
      <c r="N11" s="48"/>
      <c r="O11" s="165"/>
      <c r="P11" s="50">
        <v>30</v>
      </c>
      <c r="Q11" s="170"/>
      <c r="R11" s="44" t="s">
        <v>141</v>
      </c>
      <c r="S11" s="44">
        <v>162674134.7315</v>
      </c>
      <c r="T11" s="44">
        <f t="shared" si="4"/>
        <v>-11651464.66</v>
      </c>
      <c r="U11" s="44">
        <v>5785137.8413000004</v>
      </c>
      <c r="V11" s="44">
        <v>10896043.1263</v>
      </c>
      <c r="W11" s="44">
        <v>5053778.1771</v>
      </c>
      <c r="X11" s="44">
        <v>0</v>
      </c>
      <c r="Y11" s="44">
        <f t="shared" si="5"/>
        <v>5053778.1771</v>
      </c>
      <c r="Z11" s="44">
        <v>99193691.530100003</v>
      </c>
      <c r="AA11" s="49">
        <f t="shared" si="0"/>
        <v>271951320.74630004</v>
      </c>
    </row>
    <row r="12" spans="1:27" ht="24.9" customHeight="1" x14ac:dyDescent="0.25">
      <c r="A12" s="165"/>
      <c r="B12" s="167"/>
      <c r="C12" s="40">
        <v>6</v>
      </c>
      <c r="D12" s="44" t="s">
        <v>142</v>
      </c>
      <c r="E12" s="44">
        <v>147558795.2105</v>
      </c>
      <c r="F12" s="44">
        <v>0</v>
      </c>
      <c r="G12" s="44">
        <v>5247594.9627</v>
      </c>
      <c r="H12" s="44">
        <v>10613452.2785</v>
      </c>
      <c r="I12" s="44">
        <v>4584191.7051999997</v>
      </c>
      <c r="J12" s="44">
        <f t="shared" si="1"/>
        <v>2292095.8525999999</v>
      </c>
      <c r="K12" s="44">
        <f t="shared" si="2"/>
        <v>2292095.8525999999</v>
      </c>
      <c r="L12" s="44">
        <v>80535222.831400007</v>
      </c>
      <c r="M12" s="49">
        <f t="shared" si="3"/>
        <v>246247161.13569999</v>
      </c>
      <c r="N12" s="48"/>
      <c r="O12" s="165"/>
      <c r="P12" s="50">
        <v>31</v>
      </c>
      <c r="Q12" s="170"/>
      <c r="R12" s="44" t="s">
        <v>110</v>
      </c>
      <c r="S12" s="44">
        <v>281259267.86580002</v>
      </c>
      <c r="T12" s="44">
        <f t="shared" si="4"/>
        <v>-11651464.66</v>
      </c>
      <c r="U12" s="44">
        <v>10002350.013499999</v>
      </c>
      <c r="V12" s="44">
        <v>17879503.259399999</v>
      </c>
      <c r="W12" s="44">
        <v>8737848.5363999996</v>
      </c>
      <c r="X12" s="44">
        <v>0</v>
      </c>
      <c r="Y12" s="44">
        <f t="shared" si="5"/>
        <v>8737848.5363999996</v>
      </c>
      <c r="Z12" s="44">
        <v>166193342.08160001</v>
      </c>
      <c r="AA12" s="49">
        <f t="shared" si="0"/>
        <v>472420847.09670001</v>
      </c>
    </row>
    <row r="13" spans="1:27" ht="24.9" customHeight="1" x14ac:dyDescent="0.25">
      <c r="A13" s="165"/>
      <c r="B13" s="167"/>
      <c r="C13" s="40">
        <v>7</v>
      </c>
      <c r="D13" s="44" t="s">
        <v>143</v>
      </c>
      <c r="E13" s="44">
        <v>143171554.3053</v>
      </c>
      <c r="F13" s="44">
        <v>0</v>
      </c>
      <c r="G13" s="44">
        <v>5091572.6583000002</v>
      </c>
      <c r="H13" s="44">
        <v>10267411.9112</v>
      </c>
      <c r="I13" s="44">
        <v>4447893.8088999996</v>
      </c>
      <c r="J13" s="44">
        <f t="shared" si="1"/>
        <v>2223946.9044499998</v>
      </c>
      <c r="K13" s="44">
        <f t="shared" si="2"/>
        <v>2223946.9044499998</v>
      </c>
      <c r="L13" s="44">
        <v>77215294.995299995</v>
      </c>
      <c r="M13" s="49">
        <f t="shared" si="3"/>
        <v>237969780.77454999</v>
      </c>
      <c r="N13" s="48"/>
      <c r="O13" s="165"/>
      <c r="P13" s="50">
        <v>32</v>
      </c>
      <c r="Q13" s="170"/>
      <c r="R13" s="44" t="s">
        <v>144</v>
      </c>
      <c r="S13" s="44">
        <v>140876557.01429999</v>
      </c>
      <c r="T13" s="44">
        <f t="shared" si="4"/>
        <v>-11651464.66</v>
      </c>
      <c r="U13" s="44">
        <v>5009956.2680000002</v>
      </c>
      <c r="V13" s="44">
        <v>9649280.0381000005</v>
      </c>
      <c r="W13" s="44">
        <v>4376595.3984000003</v>
      </c>
      <c r="X13" s="44">
        <v>0</v>
      </c>
      <c r="Y13" s="44">
        <f t="shared" si="5"/>
        <v>4376595.3984000003</v>
      </c>
      <c r="Z13" s="44">
        <v>87232186.826399997</v>
      </c>
      <c r="AA13" s="49">
        <f t="shared" si="0"/>
        <v>235493110.88520002</v>
      </c>
    </row>
    <row r="14" spans="1:27" ht="24.9" customHeight="1" x14ac:dyDescent="0.25">
      <c r="A14" s="165"/>
      <c r="B14" s="167"/>
      <c r="C14" s="40">
        <v>8</v>
      </c>
      <c r="D14" s="44" t="s">
        <v>145</v>
      </c>
      <c r="E14" s="44">
        <v>139601193.039</v>
      </c>
      <c r="F14" s="44">
        <v>0</v>
      </c>
      <c r="G14" s="44">
        <v>4964600.8313999996</v>
      </c>
      <c r="H14" s="44">
        <v>9896784.6570999995</v>
      </c>
      <c r="I14" s="44">
        <v>4336973.8161000004</v>
      </c>
      <c r="J14" s="44">
        <f t="shared" si="1"/>
        <v>2168486.9080500002</v>
      </c>
      <c r="K14" s="44">
        <f t="shared" si="2"/>
        <v>2168486.9080500002</v>
      </c>
      <c r="L14" s="44">
        <v>73659479.391800001</v>
      </c>
      <c r="M14" s="49">
        <f t="shared" si="3"/>
        <v>230290544.82735002</v>
      </c>
      <c r="N14" s="48"/>
      <c r="O14" s="165"/>
      <c r="P14" s="50">
        <v>33</v>
      </c>
      <c r="Q14" s="170"/>
      <c r="R14" s="44" t="s">
        <v>146</v>
      </c>
      <c r="S14" s="44">
        <v>139421449.84900001</v>
      </c>
      <c r="T14" s="44">
        <f t="shared" si="4"/>
        <v>-11651464.66</v>
      </c>
      <c r="U14" s="44">
        <v>4958208.6711999997</v>
      </c>
      <c r="V14" s="44">
        <v>8907861.3740999997</v>
      </c>
      <c r="W14" s="44">
        <v>4331389.7555999998</v>
      </c>
      <c r="X14" s="44">
        <v>0</v>
      </c>
      <c r="Y14" s="44">
        <f t="shared" si="5"/>
        <v>4331389.7555999998</v>
      </c>
      <c r="Z14" s="44">
        <v>80118980.701000005</v>
      </c>
      <c r="AA14" s="49">
        <f t="shared" si="0"/>
        <v>226086425.69090003</v>
      </c>
    </row>
    <row r="15" spans="1:27" ht="24.9" customHeight="1" x14ac:dyDescent="0.25">
      <c r="A15" s="165"/>
      <c r="B15" s="167"/>
      <c r="C15" s="40">
        <v>9</v>
      </c>
      <c r="D15" s="44" t="s">
        <v>147</v>
      </c>
      <c r="E15" s="44">
        <v>150609807.32480001</v>
      </c>
      <c r="F15" s="44">
        <v>0</v>
      </c>
      <c r="G15" s="44">
        <v>5356097.3110999996</v>
      </c>
      <c r="H15" s="44">
        <v>10799386.0496</v>
      </c>
      <c r="I15" s="44">
        <v>4678977.1390000004</v>
      </c>
      <c r="J15" s="44">
        <f t="shared" si="1"/>
        <v>2339488.5695000002</v>
      </c>
      <c r="K15" s="44">
        <f t="shared" si="2"/>
        <v>2339488.5695000002</v>
      </c>
      <c r="L15" s="44">
        <v>82319080.324699998</v>
      </c>
      <c r="M15" s="49">
        <f t="shared" si="3"/>
        <v>251423859.57970002</v>
      </c>
      <c r="N15" s="48"/>
      <c r="O15" s="165"/>
      <c r="P15" s="50">
        <v>34</v>
      </c>
      <c r="Q15" s="170"/>
      <c r="R15" s="44" t="s">
        <v>148</v>
      </c>
      <c r="S15" s="44">
        <v>166891006.58899999</v>
      </c>
      <c r="T15" s="44">
        <f t="shared" si="4"/>
        <v>-11651464.66</v>
      </c>
      <c r="U15" s="44">
        <v>5935101.3557000002</v>
      </c>
      <c r="V15" s="44">
        <v>11150448.093800001</v>
      </c>
      <c r="W15" s="44">
        <v>5184783.2384000001</v>
      </c>
      <c r="X15" s="44">
        <v>0</v>
      </c>
      <c r="Y15" s="44">
        <f t="shared" si="5"/>
        <v>5184783.2384000001</v>
      </c>
      <c r="Z15" s="44">
        <v>101634464.95720001</v>
      </c>
      <c r="AA15" s="49">
        <f t="shared" si="0"/>
        <v>279144339.57410002</v>
      </c>
    </row>
    <row r="16" spans="1:27" ht="24.9" customHeight="1" x14ac:dyDescent="0.25">
      <c r="A16" s="165"/>
      <c r="B16" s="167"/>
      <c r="C16" s="40">
        <v>10</v>
      </c>
      <c r="D16" s="44" t="s">
        <v>149</v>
      </c>
      <c r="E16" s="44">
        <v>152838479.81999999</v>
      </c>
      <c r="F16" s="44">
        <v>0</v>
      </c>
      <c r="G16" s="44">
        <v>5435355.0099999998</v>
      </c>
      <c r="H16" s="44">
        <v>11118778.463300001</v>
      </c>
      <c r="I16" s="44">
        <v>4748215.0449000001</v>
      </c>
      <c r="J16" s="44">
        <f t="shared" si="1"/>
        <v>2374107.52245</v>
      </c>
      <c r="K16" s="44">
        <f t="shared" si="2"/>
        <v>2374107.52245</v>
      </c>
      <c r="L16" s="44">
        <v>85383346.418899998</v>
      </c>
      <c r="M16" s="49">
        <f t="shared" si="3"/>
        <v>257150067.23464996</v>
      </c>
      <c r="N16" s="48"/>
      <c r="O16" s="165"/>
      <c r="P16" s="50">
        <v>35</v>
      </c>
      <c r="Q16" s="170"/>
      <c r="R16" s="44" t="s">
        <v>150</v>
      </c>
      <c r="S16" s="44">
        <v>137701166.37760001</v>
      </c>
      <c r="T16" s="44">
        <f t="shared" si="4"/>
        <v>-11651464.66</v>
      </c>
      <c r="U16" s="44">
        <v>4897030.6785000004</v>
      </c>
      <c r="V16" s="44">
        <v>9561146.6280000005</v>
      </c>
      <c r="W16" s="44">
        <v>4277945.9117000001</v>
      </c>
      <c r="X16" s="44">
        <v>0</v>
      </c>
      <c r="Y16" s="44">
        <f t="shared" si="5"/>
        <v>4277945.9117000001</v>
      </c>
      <c r="Z16" s="44">
        <v>86386630.674999997</v>
      </c>
      <c r="AA16" s="49">
        <f t="shared" si="0"/>
        <v>231172455.61080003</v>
      </c>
    </row>
    <row r="17" spans="1:29" ht="24.9" customHeight="1" x14ac:dyDescent="0.25">
      <c r="A17" s="165"/>
      <c r="B17" s="167"/>
      <c r="C17" s="40">
        <v>11</v>
      </c>
      <c r="D17" s="44" t="s">
        <v>151</v>
      </c>
      <c r="E17" s="44">
        <v>167141103.0165</v>
      </c>
      <c r="F17" s="44">
        <v>0</v>
      </c>
      <c r="G17" s="44">
        <v>5943995.4697000002</v>
      </c>
      <c r="H17" s="44">
        <v>12280727.736</v>
      </c>
      <c r="I17" s="44">
        <v>5192552.9545999998</v>
      </c>
      <c r="J17" s="44">
        <f t="shared" si="1"/>
        <v>2596276.4772999999</v>
      </c>
      <c r="K17" s="44">
        <f t="shared" si="2"/>
        <v>2596276.4772999999</v>
      </c>
      <c r="L17" s="44">
        <v>96531143.319600001</v>
      </c>
      <c r="M17" s="49">
        <f t="shared" si="3"/>
        <v>284493246.01910001</v>
      </c>
      <c r="N17" s="48"/>
      <c r="O17" s="165"/>
      <c r="P17" s="50">
        <v>36</v>
      </c>
      <c r="Q17" s="170"/>
      <c r="R17" s="44" t="s">
        <v>152</v>
      </c>
      <c r="S17" s="44">
        <v>174285998.46039999</v>
      </c>
      <c r="T17" s="44">
        <f t="shared" si="4"/>
        <v>-11651464.66</v>
      </c>
      <c r="U17" s="44">
        <v>6198087.5236</v>
      </c>
      <c r="V17" s="44">
        <v>11623198.477600001</v>
      </c>
      <c r="W17" s="44">
        <v>5414522.5795</v>
      </c>
      <c r="X17" s="44">
        <v>0</v>
      </c>
      <c r="Y17" s="44">
        <f t="shared" si="5"/>
        <v>5414522.5795</v>
      </c>
      <c r="Z17" s="44">
        <v>106170054.7519</v>
      </c>
      <c r="AA17" s="49">
        <f t="shared" si="0"/>
        <v>292040397.13300002</v>
      </c>
    </row>
    <row r="18" spans="1:29" ht="24.9" customHeight="1" x14ac:dyDescent="0.25">
      <c r="A18" s="165"/>
      <c r="B18" s="167"/>
      <c r="C18" s="40">
        <v>12</v>
      </c>
      <c r="D18" s="44" t="s">
        <v>153</v>
      </c>
      <c r="E18" s="44">
        <v>160927169.7809</v>
      </c>
      <c r="F18" s="44">
        <v>0</v>
      </c>
      <c r="G18" s="44">
        <v>5723010.9820999997</v>
      </c>
      <c r="H18" s="44">
        <v>11815400.841</v>
      </c>
      <c r="I18" s="44">
        <v>4999505.4228999997</v>
      </c>
      <c r="J18" s="44">
        <f t="shared" si="1"/>
        <v>2499752.7114499998</v>
      </c>
      <c r="K18" s="44">
        <f t="shared" si="2"/>
        <v>2499752.7114499998</v>
      </c>
      <c r="L18" s="44">
        <v>92066774.831599995</v>
      </c>
      <c r="M18" s="49">
        <f t="shared" si="3"/>
        <v>273032109.14704996</v>
      </c>
      <c r="N18" s="48"/>
      <c r="O18" s="165"/>
      <c r="P18" s="50">
        <v>37</v>
      </c>
      <c r="Q18" s="170"/>
      <c r="R18" s="44" t="s">
        <v>154</v>
      </c>
      <c r="S18" s="44">
        <v>153051046.8066</v>
      </c>
      <c r="T18" s="44">
        <f t="shared" si="4"/>
        <v>-11651464.66</v>
      </c>
      <c r="U18" s="44">
        <v>5442914.4742999999</v>
      </c>
      <c r="V18" s="44">
        <v>10694478.0778</v>
      </c>
      <c r="W18" s="44">
        <v>4754818.8383999998</v>
      </c>
      <c r="X18" s="44">
        <v>0</v>
      </c>
      <c r="Y18" s="44">
        <f t="shared" si="5"/>
        <v>4754818.8383999998</v>
      </c>
      <c r="Z18" s="44">
        <v>97259866.813800007</v>
      </c>
      <c r="AA18" s="49">
        <f t="shared" si="0"/>
        <v>259551660.35090002</v>
      </c>
    </row>
    <row r="19" spans="1:29" ht="24.9" customHeight="1" x14ac:dyDescent="0.25">
      <c r="A19" s="165"/>
      <c r="B19" s="167"/>
      <c r="C19" s="40">
        <v>13</v>
      </c>
      <c r="D19" s="44" t="s">
        <v>155</v>
      </c>
      <c r="E19" s="44">
        <v>122887536.5156</v>
      </c>
      <c r="F19" s="44">
        <v>0</v>
      </c>
      <c r="G19" s="44">
        <v>4370217.4220000003</v>
      </c>
      <c r="H19" s="44">
        <v>9316329.8474000003</v>
      </c>
      <c r="I19" s="44">
        <v>3817732.6181999999</v>
      </c>
      <c r="J19" s="44">
        <f t="shared" si="1"/>
        <v>1908866.3091</v>
      </c>
      <c r="K19" s="44">
        <f t="shared" si="2"/>
        <v>1908866.3091</v>
      </c>
      <c r="L19" s="44">
        <v>68090568.182799995</v>
      </c>
      <c r="M19" s="49">
        <f t="shared" si="3"/>
        <v>206573518.27689999</v>
      </c>
      <c r="N19" s="48"/>
      <c r="O19" s="165"/>
      <c r="P19" s="50">
        <v>38</v>
      </c>
      <c r="Q19" s="170"/>
      <c r="R19" s="44" t="s">
        <v>156</v>
      </c>
      <c r="S19" s="44">
        <v>159150686.96399999</v>
      </c>
      <c r="T19" s="44">
        <f t="shared" si="4"/>
        <v>-11651464.66</v>
      </c>
      <c r="U19" s="44">
        <v>5659834.3869000003</v>
      </c>
      <c r="V19" s="44">
        <v>11034171.0886</v>
      </c>
      <c r="W19" s="44">
        <v>4944315.6404999997</v>
      </c>
      <c r="X19" s="44">
        <v>0</v>
      </c>
      <c r="Y19" s="44">
        <f t="shared" si="5"/>
        <v>4944315.6404999997</v>
      </c>
      <c r="Z19" s="44">
        <v>100518897.808</v>
      </c>
      <c r="AA19" s="49">
        <f t="shared" si="0"/>
        <v>269656441.22800004</v>
      </c>
    </row>
    <row r="20" spans="1:29" ht="24.9" customHeight="1" x14ac:dyDescent="0.25">
      <c r="A20" s="165"/>
      <c r="B20" s="167"/>
      <c r="C20" s="40">
        <v>14</v>
      </c>
      <c r="D20" s="44" t="s">
        <v>157</v>
      </c>
      <c r="E20" s="44">
        <v>116111936.7533</v>
      </c>
      <c r="F20" s="44">
        <v>0</v>
      </c>
      <c r="G20" s="44">
        <v>4129258.5342000001</v>
      </c>
      <c r="H20" s="44">
        <v>8883086.2860000003</v>
      </c>
      <c r="I20" s="44">
        <v>3607235.8585999999</v>
      </c>
      <c r="J20" s="44">
        <f t="shared" si="1"/>
        <v>1803617.9293</v>
      </c>
      <c r="K20" s="44">
        <f t="shared" si="2"/>
        <v>1803617.9293</v>
      </c>
      <c r="L20" s="44">
        <v>63934008.7324</v>
      </c>
      <c r="M20" s="49">
        <f t="shared" si="3"/>
        <v>194861908.23519999</v>
      </c>
      <c r="N20" s="48"/>
      <c r="O20" s="165"/>
      <c r="P20" s="50">
        <v>39</v>
      </c>
      <c r="Q20" s="170"/>
      <c r="R20" s="44" t="s">
        <v>158</v>
      </c>
      <c r="S20" s="44">
        <v>125291938.7755</v>
      </c>
      <c r="T20" s="44">
        <f t="shared" si="4"/>
        <v>-11651464.66</v>
      </c>
      <c r="U20" s="44">
        <v>4455724.5526999999</v>
      </c>
      <c r="V20" s="44">
        <v>8779163.2489</v>
      </c>
      <c r="W20" s="44">
        <v>3892429.8999000001</v>
      </c>
      <c r="X20" s="44">
        <v>0</v>
      </c>
      <c r="Y20" s="44">
        <f t="shared" si="5"/>
        <v>3892429.8999000001</v>
      </c>
      <c r="Z20" s="44">
        <v>78884244.731600001</v>
      </c>
      <c r="AA20" s="49">
        <f t="shared" si="0"/>
        <v>209652036.54860002</v>
      </c>
    </row>
    <row r="21" spans="1:29" ht="24.9" customHeight="1" x14ac:dyDescent="0.25">
      <c r="A21" s="165"/>
      <c r="B21" s="167"/>
      <c r="C21" s="40">
        <v>15</v>
      </c>
      <c r="D21" s="44" t="s">
        <v>159</v>
      </c>
      <c r="E21" s="44">
        <v>120906537.015</v>
      </c>
      <c r="F21" s="44">
        <v>0</v>
      </c>
      <c r="G21" s="44">
        <v>4299767.6531999996</v>
      </c>
      <c r="H21" s="44">
        <v>9424617.9383000005</v>
      </c>
      <c r="I21" s="44">
        <v>3756189.1401</v>
      </c>
      <c r="J21" s="44">
        <f t="shared" si="1"/>
        <v>1878094.57005</v>
      </c>
      <c r="K21" s="44">
        <f t="shared" si="2"/>
        <v>1878094.57005</v>
      </c>
      <c r="L21" s="44">
        <v>69129489.306700006</v>
      </c>
      <c r="M21" s="49">
        <f t="shared" si="3"/>
        <v>205638506.48325002</v>
      </c>
      <c r="N21" s="48"/>
      <c r="O21" s="165"/>
      <c r="P21" s="50">
        <v>40</v>
      </c>
      <c r="Q21" s="170"/>
      <c r="R21" s="44" t="s">
        <v>160</v>
      </c>
      <c r="S21" s="44">
        <v>138138811.98989999</v>
      </c>
      <c r="T21" s="44">
        <f t="shared" si="4"/>
        <v>-11651464.66</v>
      </c>
      <c r="U21" s="44">
        <v>4912594.5554</v>
      </c>
      <c r="V21" s="44">
        <v>9872550.1274999995</v>
      </c>
      <c r="W21" s="44">
        <v>4291542.1963999998</v>
      </c>
      <c r="X21" s="44">
        <v>0</v>
      </c>
      <c r="Y21" s="44">
        <f t="shared" si="5"/>
        <v>4291542.1963999998</v>
      </c>
      <c r="Z21" s="44">
        <v>89374250.743900001</v>
      </c>
      <c r="AA21" s="49">
        <f t="shared" si="0"/>
        <v>234938284.9531</v>
      </c>
    </row>
    <row r="22" spans="1:29" ht="24.9" customHeight="1" x14ac:dyDescent="0.25">
      <c r="A22" s="165"/>
      <c r="B22" s="167"/>
      <c r="C22" s="40">
        <v>16</v>
      </c>
      <c r="D22" s="44" t="s">
        <v>161</v>
      </c>
      <c r="E22" s="44">
        <v>180232657.16960001</v>
      </c>
      <c r="F22" s="44">
        <v>0</v>
      </c>
      <c r="G22" s="44">
        <v>6409566.9968999997</v>
      </c>
      <c r="H22" s="44">
        <v>11834151.078</v>
      </c>
      <c r="I22" s="44">
        <v>5599266.7249999996</v>
      </c>
      <c r="J22" s="44">
        <f t="shared" si="1"/>
        <v>2799633.3624999998</v>
      </c>
      <c r="K22" s="44">
        <f t="shared" si="2"/>
        <v>2799633.3624999998</v>
      </c>
      <c r="L22" s="44">
        <v>92246665.502800003</v>
      </c>
      <c r="M22" s="49">
        <f t="shared" si="3"/>
        <v>293522674.10979998</v>
      </c>
      <c r="N22" s="48"/>
      <c r="O22" s="165"/>
      <c r="P22" s="50">
        <v>41</v>
      </c>
      <c r="Q22" s="170"/>
      <c r="R22" s="44" t="s">
        <v>162</v>
      </c>
      <c r="S22" s="44">
        <v>170330061.06389999</v>
      </c>
      <c r="T22" s="44">
        <f t="shared" si="4"/>
        <v>-11651464.66</v>
      </c>
      <c r="U22" s="44">
        <v>6057403.5532999998</v>
      </c>
      <c r="V22" s="44">
        <v>11223406.2147</v>
      </c>
      <c r="W22" s="44">
        <v>5291623.9385000002</v>
      </c>
      <c r="X22" s="44">
        <v>0</v>
      </c>
      <c r="Y22" s="44">
        <f t="shared" si="5"/>
        <v>5291623.9385000002</v>
      </c>
      <c r="Z22" s="44">
        <v>102334428.6587</v>
      </c>
      <c r="AA22" s="49">
        <f t="shared" si="0"/>
        <v>283585458.76910001</v>
      </c>
    </row>
    <row r="23" spans="1:29" ht="24.9" customHeight="1" x14ac:dyDescent="0.25">
      <c r="A23" s="165"/>
      <c r="B23" s="168"/>
      <c r="C23" s="40">
        <v>17</v>
      </c>
      <c r="D23" s="44" t="s">
        <v>163</v>
      </c>
      <c r="E23" s="44">
        <v>155731588.64860001</v>
      </c>
      <c r="F23" s="44">
        <v>0</v>
      </c>
      <c r="G23" s="44">
        <v>5538241.8849999998</v>
      </c>
      <c r="H23" s="44">
        <v>10336868.042199999</v>
      </c>
      <c r="I23" s="44">
        <v>4838094.9160000002</v>
      </c>
      <c r="J23" s="44">
        <f t="shared" si="1"/>
        <v>2419047.4580000001</v>
      </c>
      <c r="K23" s="44">
        <f t="shared" si="2"/>
        <v>2419047.4580000001</v>
      </c>
      <c r="L23" s="44">
        <v>77881660.439099997</v>
      </c>
      <c r="M23" s="49">
        <f t="shared" si="3"/>
        <v>251907406.4729</v>
      </c>
      <c r="N23" s="48"/>
      <c r="O23" s="165"/>
      <c r="P23" s="50">
        <v>42</v>
      </c>
      <c r="Q23" s="170"/>
      <c r="R23" s="44" t="s">
        <v>164</v>
      </c>
      <c r="S23" s="44">
        <v>199145084.9497</v>
      </c>
      <c r="T23" s="44">
        <f t="shared" si="4"/>
        <v>-11651464.66</v>
      </c>
      <c r="U23" s="44">
        <v>7082144.7351000002</v>
      </c>
      <c r="V23" s="44">
        <v>13738911.025</v>
      </c>
      <c r="W23" s="44">
        <v>6186816.8905999996</v>
      </c>
      <c r="X23" s="44">
        <v>0</v>
      </c>
      <c r="Y23" s="44">
        <f t="shared" si="5"/>
        <v>6186816.8905999996</v>
      </c>
      <c r="Z23" s="44">
        <v>126468302.1312</v>
      </c>
      <c r="AA23" s="49">
        <f t="shared" si="0"/>
        <v>340969795.07160002</v>
      </c>
    </row>
    <row r="24" spans="1:29" ht="24.9" customHeight="1" x14ac:dyDescent="0.25">
      <c r="A24" s="40"/>
      <c r="B24" s="156" t="s">
        <v>165</v>
      </c>
      <c r="C24" s="157"/>
      <c r="D24" s="45"/>
      <c r="E24" s="45">
        <f>SUM(E7:E23)</f>
        <v>2561857272.1524</v>
      </c>
      <c r="F24" s="45">
        <f t="shared" ref="F24:H24" si="6">SUM(F7:F23)</f>
        <v>0</v>
      </c>
      <c r="G24" s="45">
        <f t="shared" si="6"/>
        <v>91106662.24499999</v>
      </c>
      <c r="H24" s="45">
        <f t="shared" si="6"/>
        <v>184450888.17850006</v>
      </c>
      <c r="I24" s="45">
        <f t="shared" ref="I24:M24" si="7">SUM(I7:I23)</f>
        <v>79588918.031999975</v>
      </c>
      <c r="J24" s="45">
        <f t="shared" si="7"/>
        <v>39794459.015999988</v>
      </c>
      <c r="K24" s="45">
        <f t="shared" si="7"/>
        <v>39794459.015999988</v>
      </c>
      <c r="L24" s="45">
        <f t="shared" si="7"/>
        <v>1407687961.9884</v>
      </c>
      <c r="M24" s="45">
        <f t="shared" si="7"/>
        <v>4284897243.5802999</v>
      </c>
      <c r="N24" s="48"/>
      <c r="O24" s="165"/>
      <c r="P24" s="50">
        <v>43</v>
      </c>
      <c r="Q24" s="170"/>
      <c r="R24" s="44" t="s">
        <v>166</v>
      </c>
      <c r="S24" s="44">
        <v>129962475.0783</v>
      </c>
      <c r="T24" s="44">
        <f t="shared" si="4"/>
        <v>-11651464.66</v>
      </c>
      <c r="U24" s="44">
        <v>4621821.6176000005</v>
      </c>
      <c r="V24" s="44">
        <v>9345555.3807999995</v>
      </c>
      <c r="W24" s="44">
        <v>4037528.9007999999</v>
      </c>
      <c r="X24" s="44">
        <v>0</v>
      </c>
      <c r="Y24" s="44">
        <f t="shared" si="5"/>
        <v>4037528.9007999999</v>
      </c>
      <c r="Z24" s="44">
        <v>84318237.937099993</v>
      </c>
      <c r="AA24" s="49">
        <f t="shared" si="0"/>
        <v>220634154.25459999</v>
      </c>
    </row>
    <row r="25" spans="1:29" ht="24.9" customHeight="1" x14ac:dyDescent="0.25">
      <c r="A25" s="165">
        <v>2</v>
      </c>
      <c r="B25" s="166" t="s">
        <v>167</v>
      </c>
      <c r="C25" s="40">
        <v>1</v>
      </c>
      <c r="D25" s="44" t="s">
        <v>168</v>
      </c>
      <c r="E25" s="44">
        <v>159707825.76620001</v>
      </c>
      <c r="F25" s="44">
        <f>-1388888.89</f>
        <v>-1388888.89</v>
      </c>
      <c r="G25" s="44">
        <v>5679647.7687999997</v>
      </c>
      <c r="H25" s="44">
        <v>9562221.9790000003</v>
      </c>
      <c r="I25" s="44">
        <v>4961624.2061000001</v>
      </c>
      <c r="J25" s="44">
        <v>0</v>
      </c>
      <c r="K25" s="44">
        <f t="shared" si="2"/>
        <v>4961624.2061000001</v>
      </c>
      <c r="L25" s="44">
        <v>89258879.6197</v>
      </c>
      <c r="M25" s="49">
        <f t="shared" si="3"/>
        <v>267781310.44980001</v>
      </c>
      <c r="N25" s="48"/>
      <c r="O25" s="165"/>
      <c r="P25" s="50">
        <v>44</v>
      </c>
      <c r="Q25" s="171"/>
      <c r="R25" s="44" t="s">
        <v>169</v>
      </c>
      <c r="S25" s="44">
        <v>152817779.44260001</v>
      </c>
      <c r="T25" s="44">
        <f t="shared" si="4"/>
        <v>-11651464.66</v>
      </c>
      <c r="U25" s="44">
        <v>5434618.8479000004</v>
      </c>
      <c r="V25" s="44">
        <v>10374301.3643</v>
      </c>
      <c r="W25" s="44">
        <v>4747571.9486999996</v>
      </c>
      <c r="X25" s="44">
        <v>0</v>
      </c>
      <c r="Y25" s="44">
        <f t="shared" si="5"/>
        <v>4747571.9486999996</v>
      </c>
      <c r="Z25" s="44">
        <v>94188076.109899998</v>
      </c>
      <c r="AA25" s="49">
        <f>S25+T25+U25+V25+W25+Z25</f>
        <v>255910883.05340004</v>
      </c>
    </row>
    <row r="26" spans="1:29" ht="24.9" customHeight="1" x14ac:dyDescent="0.25">
      <c r="A26" s="165"/>
      <c r="B26" s="167"/>
      <c r="C26" s="40">
        <v>2</v>
      </c>
      <c r="D26" s="44" t="s">
        <v>170</v>
      </c>
      <c r="E26" s="44">
        <v>195106648.322</v>
      </c>
      <c r="F26" s="44">
        <f t="shared" ref="F26:F45" si="8">-1388888.89</f>
        <v>-1388888.89</v>
      </c>
      <c r="G26" s="44">
        <v>6938526.8662999999</v>
      </c>
      <c r="H26" s="44">
        <v>10055345.918099999</v>
      </c>
      <c r="I26" s="44">
        <v>6061355.2556999996</v>
      </c>
      <c r="J26" s="44">
        <v>0</v>
      </c>
      <c r="K26" s="44">
        <f t="shared" si="2"/>
        <v>6061355.2556999996</v>
      </c>
      <c r="L26" s="44">
        <v>93989934.277999997</v>
      </c>
      <c r="M26" s="49">
        <f t="shared" si="3"/>
        <v>310762921.75010002</v>
      </c>
      <c r="N26" s="48"/>
      <c r="O26" s="51"/>
      <c r="P26" s="157"/>
      <c r="Q26" s="158"/>
      <c r="R26" s="45"/>
      <c r="S26" s="45">
        <f>4050213115.05+SUM(S7:S25)</f>
        <v>7053826333.5832005</v>
      </c>
      <c r="T26" s="45">
        <f>-291286616.5+SUM(T7:T25)</f>
        <v>-512664445.03999996</v>
      </c>
      <c r="U26" s="45">
        <f>144036673.04+SUM(U7:U25)</f>
        <v>250853386.83219996</v>
      </c>
      <c r="V26" s="45">
        <f>275074810.89+SUM(V7:V25)</f>
        <v>479001755.51830006</v>
      </c>
      <c r="W26" s="45">
        <f>125827493.64+SUM(W7:W25)</f>
        <v>219140391.60949999</v>
      </c>
      <c r="X26" s="45">
        <f>SUM(X7:X25)</f>
        <v>0</v>
      </c>
      <c r="Y26" s="45">
        <f>125827493.64+SUM(Y7:Y25)</f>
        <v>219140391.60949999</v>
      </c>
      <c r="Z26" s="45">
        <f>2505494208+SUM(Z7:Z25)</f>
        <v>4360453188.3437004</v>
      </c>
      <c r="AA26" s="45">
        <f>6809359684.13+SUM(AA7:AA25)</f>
        <v>11850610610.856901</v>
      </c>
      <c r="AC26" s="45"/>
    </row>
    <row r="27" spans="1:29" ht="24.9" customHeight="1" x14ac:dyDescent="0.25">
      <c r="A27" s="165"/>
      <c r="B27" s="167"/>
      <c r="C27" s="40">
        <v>3</v>
      </c>
      <c r="D27" s="44" t="s">
        <v>171</v>
      </c>
      <c r="E27" s="44">
        <v>166133366.9404</v>
      </c>
      <c r="F27" s="44">
        <f t="shared" si="8"/>
        <v>-1388888.89</v>
      </c>
      <c r="G27" s="44">
        <v>5908157.6144000003</v>
      </c>
      <c r="H27" s="44">
        <v>9267398.2125000004</v>
      </c>
      <c r="I27" s="44">
        <v>5161245.7366000004</v>
      </c>
      <c r="J27" s="44">
        <v>0</v>
      </c>
      <c r="K27" s="44">
        <f t="shared" si="2"/>
        <v>5161245.7366000004</v>
      </c>
      <c r="L27" s="44">
        <v>86430326.302000001</v>
      </c>
      <c r="M27" s="49">
        <f t="shared" si="3"/>
        <v>271511605.91590005</v>
      </c>
      <c r="N27" s="48"/>
      <c r="O27" s="166">
        <v>20</v>
      </c>
      <c r="P27" s="50">
        <v>1</v>
      </c>
      <c r="Q27" s="166" t="s">
        <v>105</v>
      </c>
      <c r="R27" s="44" t="s">
        <v>172</v>
      </c>
      <c r="S27" s="44">
        <v>155285226.4707</v>
      </c>
      <c r="T27" s="44">
        <v>0</v>
      </c>
      <c r="U27" s="44">
        <v>5522368.0231999997</v>
      </c>
      <c r="V27" s="44">
        <v>8743935.0921999998</v>
      </c>
      <c r="W27" s="44">
        <v>4824227.8348000003</v>
      </c>
      <c r="X27" s="44">
        <v>0</v>
      </c>
      <c r="Y27" s="44">
        <f t="shared" si="5"/>
        <v>4824227.8348000003</v>
      </c>
      <c r="Z27" s="44">
        <v>80847766.107099995</v>
      </c>
      <c r="AA27" s="49">
        <f t="shared" ref="AA27:AA71" si="9">S27+T27+U27+V27+W27-X27+Z27</f>
        <v>255223523.528</v>
      </c>
    </row>
    <row r="28" spans="1:29" ht="24.9" customHeight="1" x14ac:dyDescent="0.25">
      <c r="A28" s="165"/>
      <c r="B28" s="167"/>
      <c r="C28" s="40">
        <v>4</v>
      </c>
      <c r="D28" s="44" t="s">
        <v>173</v>
      </c>
      <c r="E28" s="44">
        <v>145452156.50209999</v>
      </c>
      <c r="F28" s="44">
        <f t="shared" si="8"/>
        <v>-1388888.89</v>
      </c>
      <c r="G28" s="44">
        <v>5172677.1195</v>
      </c>
      <c r="H28" s="44">
        <v>8645576.1482999995</v>
      </c>
      <c r="I28" s="44">
        <v>4518745.0087000001</v>
      </c>
      <c r="J28" s="44">
        <v>0</v>
      </c>
      <c r="K28" s="44">
        <f t="shared" si="2"/>
        <v>4518745.0087000001</v>
      </c>
      <c r="L28" s="44">
        <v>80464535.674199998</v>
      </c>
      <c r="M28" s="49">
        <f t="shared" si="3"/>
        <v>242864801.56280002</v>
      </c>
      <c r="N28" s="48"/>
      <c r="O28" s="167"/>
      <c r="P28" s="50">
        <v>2</v>
      </c>
      <c r="Q28" s="167"/>
      <c r="R28" s="44" t="s">
        <v>174</v>
      </c>
      <c r="S28" s="44">
        <v>160012322.01339999</v>
      </c>
      <c r="T28" s="44">
        <v>0</v>
      </c>
      <c r="U28" s="44">
        <v>5690476.4895000001</v>
      </c>
      <c r="V28" s="44">
        <v>9386039.5141000003</v>
      </c>
      <c r="W28" s="44">
        <v>4971083.9550999999</v>
      </c>
      <c r="X28" s="44">
        <v>0</v>
      </c>
      <c r="Y28" s="44">
        <f t="shared" si="5"/>
        <v>4971083.9550999999</v>
      </c>
      <c r="Z28" s="44">
        <v>87008146.643800005</v>
      </c>
      <c r="AA28" s="49">
        <f t="shared" si="9"/>
        <v>267068068.61589998</v>
      </c>
    </row>
    <row r="29" spans="1:29" ht="24.9" customHeight="1" x14ac:dyDescent="0.25">
      <c r="A29" s="165"/>
      <c r="B29" s="167"/>
      <c r="C29" s="40">
        <v>5</v>
      </c>
      <c r="D29" s="44" t="s">
        <v>175</v>
      </c>
      <c r="E29" s="44">
        <v>143930121.0986</v>
      </c>
      <c r="F29" s="44">
        <f t="shared" si="8"/>
        <v>-1388888.89</v>
      </c>
      <c r="G29" s="44">
        <v>5118549.3713999996</v>
      </c>
      <c r="H29" s="44">
        <v>8945324.5878999997</v>
      </c>
      <c r="I29" s="44">
        <v>4471460.1140999999</v>
      </c>
      <c r="J29" s="44">
        <v>0</v>
      </c>
      <c r="K29" s="44">
        <f t="shared" si="2"/>
        <v>4471460.1140999999</v>
      </c>
      <c r="L29" s="44">
        <v>83340336.541800007</v>
      </c>
      <c r="M29" s="49">
        <f t="shared" si="3"/>
        <v>244416902.82380003</v>
      </c>
      <c r="N29" s="48"/>
      <c r="O29" s="167"/>
      <c r="P29" s="50">
        <v>3</v>
      </c>
      <c r="Q29" s="167"/>
      <c r="R29" s="44" t="s">
        <v>176</v>
      </c>
      <c r="S29" s="44">
        <v>174078289.57300001</v>
      </c>
      <c r="T29" s="44">
        <v>0</v>
      </c>
      <c r="U29" s="44">
        <v>6190700.8266000003</v>
      </c>
      <c r="V29" s="44">
        <v>9831138.7699999996</v>
      </c>
      <c r="W29" s="44">
        <v>5408069.7120000003</v>
      </c>
      <c r="X29" s="44">
        <v>0</v>
      </c>
      <c r="Y29" s="44">
        <f t="shared" si="5"/>
        <v>5408069.7120000003</v>
      </c>
      <c r="Z29" s="44">
        <v>91278450.195700005</v>
      </c>
      <c r="AA29" s="49">
        <f t="shared" si="9"/>
        <v>286786649.07730007</v>
      </c>
    </row>
    <row r="30" spans="1:29" ht="24.9" customHeight="1" x14ac:dyDescent="0.25">
      <c r="A30" s="165"/>
      <c r="B30" s="167"/>
      <c r="C30" s="40">
        <v>6</v>
      </c>
      <c r="D30" s="44" t="s">
        <v>177</v>
      </c>
      <c r="E30" s="44">
        <v>153882039.91069999</v>
      </c>
      <c r="F30" s="44">
        <f t="shared" si="8"/>
        <v>-1388888.89</v>
      </c>
      <c r="G30" s="44">
        <v>5472466.8652999997</v>
      </c>
      <c r="H30" s="44">
        <v>9517243.2974999994</v>
      </c>
      <c r="I30" s="44">
        <v>4780635.2033000002</v>
      </c>
      <c r="J30" s="44">
        <v>0</v>
      </c>
      <c r="K30" s="44">
        <f t="shared" si="2"/>
        <v>4780635.2033000002</v>
      </c>
      <c r="L30" s="44">
        <v>88827351.997700006</v>
      </c>
      <c r="M30" s="49">
        <f t="shared" si="3"/>
        <v>261090848.3845</v>
      </c>
      <c r="N30" s="48"/>
      <c r="O30" s="167"/>
      <c r="P30" s="50">
        <v>4</v>
      </c>
      <c r="Q30" s="167"/>
      <c r="R30" s="44" t="s">
        <v>178</v>
      </c>
      <c r="S30" s="44">
        <v>163215709.08180001</v>
      </c>
      <c r="T30" s="44">
        <v>0</v>
      </c>
      <c r="U30" s="44">
        <v>5804397.7085999995</v>
      </c>
      <c r="V30" s="44">
        <v>9620417.4773999993</v>
      </c>
      <c r="W30" s="44">
        <v>5070603.2038000003</v>
      </c>
      <c r="X30" s="44">
        <v>0</v>
      </c>
      <c r="Y30" s="44">
        <f t="shared" si="5"/>
        <v>5070603.2038000003</v>
      </c>
      <c r="Z30" s="44">
        <v>89256780.034899995</v>
      </c>
      <c r="AA30" s="49">
        <f t="shared" si="9"/>
        <v>272967907.50650001</v>
      </c>
    </row>
    <row r="31" spans="1:29" ht="24.9" customHeight="1" x14ac:dyDescent="0.25">
      <c r="A31" s="165"/>
      <c r="B31" s="167"/>
      <c r="C31" s="40">
        <v>7</v>
      </c>
      <c r="D31" s="44" t="s">
        <v>179</v>
      </c>
      <c r="E31" s="44">
        <v>167614436.3037</v>
      </c>
      <c r="F31" s="44">
        <f t="shared" si="8"/>
        <v>-1388888.89</v>
      </c>
      <c r="G31" s="44">
        <v>5960828.4981000004</v>
      </c>
      <c r="H31" s="44">
        <v>9359307.2052999996</v>
      </c>
      <c r="I31" s="44">
        <v>5207257.9440000001</v>
      </c>
      <c r="J31" s="44">
        <v>0</v>
      </c>
      <c r="K31" s="44">
        <f t="shared" si="2"/>
        <v>5207257.9440000001</v>
      </c>
      <c r="L31" s="44">
        <v>87312105.574900001</v>
      </c>
      <c r="M31" s="49">
        <f t="shared" si="3"/>
        <v>274065046.63600004</v>
      </c>
      <c r="N31" s="48"/>
      <c r="O31" s="167"/>
      <c r="P31" s="50">
        <v>5</v>
      </c>
      <c r="Q31" s="167"/>
      <c r="R31" s="44" t="s">
        <v>180</v>
      </c>
      <c r="S31" s="44">
        <v>152642301.12529999</v>
      </c>
      <c r="T31" s="44">
        <v>0</v>
      </c>
      <c r="U31" s="44">
        <v>5428378.3581999997</v>
      </c>
      <c r="V31" s="44">
        <v>8798380.0899</v>
      </c>
      <c r="W31" s="44">
        <v>4742120.3844999997</v>
      </c>
      <c r="X31" s="44">
        <v>0</v>
      </c>
      <c r="Y31" s="44">
        <f t="shared" si="5"/>
        <v>4742120.3844999997</v>
      </c>
      <c r="Z31" s="44">
        <v>81370114.019299999</v>
      </c>
      <c r="AA31" s="49">
        <f t="shared" si="9"/>
        <v>252981293.97719997</v>
      </c>
    </row>
    <row r="32" spans="1:29" ht="24.9" customHeight="1" x14ac:dyDescent="0.25">
      <c r="A32" s="165"/>
      <c r="B32" s="167"/>
      <c r="C32" s="40">
        <v>8</v>
      </c>
      <c r="D32" s="44" t="s">
        <v>181</v>
      </c>
      <c r="E32" s="44">
        <v>175338682.65509999</v>
      </c>
      <c r="F32" s="44">
        <f t="shared" si="8"/>
        <v>-1388888.89</v>
      </c>
      <c r="G32" s="44">
        <v>6235523.8572000004</v>
      </c>
      <c r="H32" s="44">
        <v>9347396.7920999993</v>
      </c>
      <c r="I32" s="44">
        <v>5447226.1953999996</v>
      </c>
      <c r="J32" s="44">
        <v>0</v>
      </c>
      <c r="K32" s="44">
        <f t="shared" si="2"/>
        <v>5447226.1953999996</v>
      </c>
      <c r="L32" s="44">
        <v>87197836.500699997</v>
      </c>
      <c r="M32" s="49">
        <f t="shared" si="3"/>
        <v>282177777.11049998</v>
      </c>
      <c r="N32" s="48"/>
      <c r="O32" s="167"/>
      <c r="P32" s="50">
        <v>6</v>
      </c>
      <c r="Q32" s="167"/>
      <c r="R32" s="44" t="s">
        <v>182</v>
      </c>
      <c r="S32" s="44">
        <v>142779276.50080001</v>
      </c>
      <c r="T32" s="44">
        <v>0</v>
      </c>
      <c r="U32" s="44">
        <v>5077622.1849999996</v>
      </c>
      <c r="V32" s="44">
        <v>8529474.6958000008</v>
      </c>
      <c r="W32" s="44">
        <v>4435706.9605</v>
      </c>
      <c r="X32" s="44">
        <v>0</v>
      </c>
      <c r="Y32" s="44">
        <f t="shared" si="5"/>
        <v>4435706.9605</v>
      </c>
      <c r="Z32" s="44">
        <v>78790222.806600004</v>
      </c>
      <c r="AA32" s="49">
        <f t="shared" si="9"/>
        <v>239612303.14870003</v>
      </c>
    </row>
    <row r="33" spans="1:27" ht="24.9" customHeight="1" x14ac:dyDescent="0.25">
      <c r="A33" s="165"/>
      <c r="B33" s="167"/>
      <c r="C33" s="40">
        <v>9</v>
      </c>
      <c r="D33" s="44" t="s">
        <v>183</v>
      </c>
      <c r="E33" s="44">
        <v>152448260.64379999</v>
      </c>
      <c r="F33" s="44">
        <f t="shared" si="8"/>
        <v>-1388888.89</v>
      </c>
      <c r="G33" s="44">
        <v>5421477.7471000003</v>
      </c>
      <c r="H33" s="44">
        <v>9890460.5648999996</v>
      </c>
      <c r="I33" s="44">
        <v>4736092.1517000003</v>
      </c>
      <c r="J33" s="44">
        <v>0</v>
      </c>
      <c r="K33" s="44">
        <f t="shared" si="2"/>
        <v>4736092.1517000003</v>
      </c>
      <c r="L33" s="44">
        <v>92408016.312700003</v>
      </c>
      <c r="M33" s="49">
        <f t="shared" si="3"/>
        <v>263515418.5302</v>
      </c>
      <c r="N33" s="48"/>
      <c r="O33" s="167"/>
      <c r="P33" s="50">
        <v>7</v>
      </c>
      <c r="Q33" s="167"/>
      <c r="R33" s="44" t="s">
        <v>184</v>
      </c>
      <c r="S33" s="44">
        <v>143246526.31200001</v>
      </c>
      <c r="T33" s="44">
        <v>0</v>
      </c>
      <c r="U33" s="44">
        <v>5094238.8682000004</v>
      </c>
      <c r="V33" s="44">
        <v>8093148.6539000003</v>
      </c>
      <c r="W33" s="44">
        <v>4450222.9554000003</v>
      </c>
      <c r="X33" s="44">
        <v>0</v>
      </c>
      <c r="Y33" s="44">
        <f t="shared" si="5"/>
        <v>4450222.9554000003</v>
      </c>
      <c r="Z33" s="44">
        <v>74604089.889799997</v>
      </c>
      <c r="AA33" s="49">
        <f t="shared" si="9"/>
        <v>235488226.67930001</v>
      </c>
    </row>
    <row r="34" spans="1:27" ht="24.9" customHeight="1" x14ac:dyDescent="0.25">
      <c r="A34" s="165"/>
      <c r="B34" s="167"/>
      <c r="C34" s="40">
        <v>10</v>
      </c>
      <c r="D34" s="44" t="s">
        <v>185</v>
      </c>
      <c r="E34" s="44">
        <v>136497369.0713</v>
      </c>
      <c r="F34" s="44">
        <f t="shared" si="8"/>
        <v>-1388888.89</v>
      </c>
      <c r="G34" s="44">
        <v>4854220.3487999998</v>
      </c>
      <c r="H34" s="44">
        <v>8332002.1447000001</v>
      </c>
      <c r="I34" s="44">
        <v>4240547.6825999999</v>
      </c>
      <c r="J34" s="44">
        <v>0</v>
      </c>
      <c r="K34" s="44">
        <f t="shared" si="2"/>
        <v>4240547.6825999999</v>
      </c>
      <c r="L34" s="44">
        <v>77456091.685200006</v>
      </c>
      <c r="M34" s="49">
        <f t="shared" si="3"/>
        <v>229991342.04260001</v>
      </c>
      <c r="N34" s="48"/>
      <c r="O34" s="167"/>
      <c r="P34" s="50">
        <v>8</v>
      </c>
      <c r="Q34" s="167"/>
      <c r="R34" s="44" t="s">
        <v>186</v>
      </c>
      <c r="S34" s="44">
        <v>153374035.4068</v>
      </c>
      <c r="T34" s="44">
        <v>0</v>
      </c>
      <c r="U34" s="44">
        <v>5454400.8337000003</v>
      </c>
      <c r="V34" s="44">
        <v>8677689.1184</v>
      </c>
      <c r="W34" s="44">
        <v>4764853.0872</v>
      </c>
      <c r="X34" s="44">
        <v>0</v>
      </c>
      <c r="Y34" s="44">
        <f t="shared" si="5"/>
        <v>4764853.0872</v>
      </c>
      <c r="Z34" s="44">
        <v>80212199.066100001</v>
      </c>
      <c r="AA34" s="49">
        <f t="shared" si="9"/>
        <v>252483177.5122</v>
      </c>
    </row>
    <row r="35" spans="1:27" ht="24.9" customHeight="1" x14ac:dyDescent="0.25">
      <c r="A35" s="165"/>
      <c r="B35" s="167"/>
      <c r="C35" s="40">
        <v>11</v>
      </c>
      <c r="D35" s="44" t="s">
        <v>187</v>
      </c>
      <c r="E35" s="44">
        <v>138711847.70339999</v>
      </c>
      <c r="F35" s="44">
        <f t="shared" si="8"/>
        <v>-1388888.89</v>
      </c>
      <c r="G35" s="44">
        <v>4932973.2750000004</v>
      </c>
      <c r="H35" s="44">
        <v>8733709.5582999997</v>
      </c>
      <c r="I35" s="44">
        <v>4309344.6294</v>
      </c>
      <c r="J35" s="44">
        <v>0</v>
      </c>
      <c r="K35" s="44">
        <f t="shared" si="2"/>
        <v>4309344.6294</v>
      </c>
      <c r="L35" s="44">
        <v>81310091.825599998</v>
      </c>
      <c r="M35" s="49">
        <f t="shared" si="3"/>
        <v>236609078.10169998</v>
      </c>
      <c r="N35" s="48"/>
      <c r="O35" s="167"/>
      <c r="P35" s="50">
        <v>9</v>
      </c>
      <c r="Q35" s="167"/>
      <c r="R35" s="44" t="s">
        <v>188</v>
      </c>
      <c r="S35" s="44">
        <v>143857553.07890001</v>
      </c>
      <c r="T35" s="44">
        <v>0</v>
      </c>
      <c r="U35" s="44">
        <v>5115968.6538000004</v>
      </c>
      <c r="V35" s="44">
        <v>8312241.8909</v>
      </c>
      <c r="W35" s="44">
        <v>4469205.6519999998</v>
      </c>
      <c r="X35" s="44">
        <v>0</v>
      </c>
      <c r="Y35" s="44">
        <f t="shared" si="5"/>
        <v>4469205.6519999998</v>
      </c>
      <c r="Z35" s="44">
        <v>76706080.885399997</v>
      </c>
      <c r="AA35" s="49">
        <f t="shared" si="9"/>
        <v>238461050.16100001</v>
      </c>
    </row>
    <row r="36" spans="1:27" ht="24.9" customHeight="1" x14ac:dyDescent="0.25">
      <c r="A36" s="165"/>
      <c r="B36" s="167"/>
      <c r="C36" s="40">
        <v>12</v>
      </c>
      <c r="D36" s="44" t="s">
        <v>189</v>
      </c>
      <c r="E36" s="44">
        <v>135807828.68900001</v>
      </c>
      <c r="F36" s="44">
        <f t="shared" si="8"/>
        <v>-1388888.89</v>
      </c>
      <c r="G36" s="44">
        <v>4829698.4040000001</v>
      </c>
      <c r="H36" s="44">
        <v>8303037.7707000002</v>
      </c>
      <c r="I36" s="44">
        <v>4219125.8128000004</v>
      </c>
      <c r="J36" s="44">
        <v>0</v>
      </c>
      <c r="K36" s="44">
        <f t="shared" si="2"/>
        <v>4219125.8128000004</v>
      </c>
      <c r="L36" s="44">
        <v>77178206.095799997</v>
      </c>
      <c r="M36" s="49">
        <f t="shared" si="3"/>
        <v>228949007.88230002</v>
      </c>
      <c r="N36" s="48"/>
      <c r="O36" s="167"/>
      <c r="P36" s="50">
        <v>10</v>
      </c>
      <c r="Q36" s="167"/>
      <c r="R36" s="44" t="s">
        <v>190</v>
      </c>
      <c r="S36" s="44">
        <v>173448123.80140001</v>
      </c>
      <c r="T36" s="44">
        <v>0</v>
      </c>
      <c r="U36" s="44">
        <v>6168290.4055000003</v>
      </c>
      <c r="V36" s="44">
        <v>10027086.043199999</v>
      </c>
      <c r="W36" s="44">
        <v>5388492.4261999996</v>
      </c>
      <c r="X36" s="44">
        <v>0</v>
      </c>
      <c r="Y36" s="44">
        <f t="shared" si="5"/>
        <v>5388492.4261999996</v>
      </c>
      <c r="Z36" s="44">
        <v>93158377.706900001</v>
      </c>
      <c r="AA36" s="49">
        <f t="shared" si="9"/>
        <v>288190370.38319999</v>
      </c>
    </row>
    <row r="37" spans="1:27" ht="24.9" customHeight="1" x14ac:dyDescent="0.25">
      <c r="A37" s="165"/>
      <c r="B37" s="167"/>
      <c r="C37" s="40">
        <v>13</v>
      </c>
      <c r="D37" s="44" t="s">
        <v>191</v>
      </c>
      <c r="E37" s="44">
        <v>157472097.06830001</v>
      </c>
      <c r="F37" s="44">
        <f t="shared" si="8"/>
        <v>-1388888.89</v>
      </c>
      <c r="G37" s="44">
        <v>5600139.1320000002</v>
      </c>
      <c r="H37" s="44">
        <v>9067529.4404000007</v>
      </c>
      <c r="I37" s="44">
        <v>4892167.0860000001</v>
      </c>
      <c r="J37" s="44">
        <v>0</v>
      </c>
      <c r="K37" s="44">
        <f t="shared" si="2"/>
        <v>4892167.0860000001</v>
      </c>
      <c r="L37" s="44">
        <v>84512775.741799995</v>
      </c>
      <c r="M37" s="49">
        <f t="shared" si="3"/>
        <v>260155819.57850003</v>
      </c>
      <c r="N37" s="48"/>
      <c r="O37" s="167"/>
      <c r="P37" s="50">
        <v>11</v>
      </c>
      <c r="Q37" s="167"/>
      <c r="R37" s="44" t="s">
        <v>192</v>
      </c>
      <c r="S37" s="44">
        <v>143149703.69639999</v>
      </c>
      <c r="T37" s="44">
        <v>0</v>
      </c>
      <c r="U37" s="44">
        <v>5090795.5906999996</v>
      </c>
      <c r="V37" s="44">
        <v>8208641.3592999997</v>
      </c>
      <c r="W37" s="44">
        <v>4447214.9786</v>
      </c>
      <c r="X37" s="44">
        <v>0</v>
      </c>
      <c r="Y37" s="44">
        <f t="shared" si="5"/>
        <v>4447214.9786</v>
      </c>
      <c r="Z37" s="44">
        <v>75712132.429299995</v>
      </c>
      <c r="AA37" s="49">
        <f t="shared" si="9"/>
        <v>236608488.05429995</v>
      </c>
    </row>
    <row r="38" spans="1:27" ht="24.9" customHeight="1" x14ac:dyDescent="0.25">
      <c r="A38" s="165"/>
      <c r="B38" s="167"/>
      <c r="C38" s="40">
        <v>14</v>
      </c>
      <c r="D38" s="44" t="s">
        <v>193</v>
      </c>
      <c r="E38" s="44">
        <v>152659872.09549999</v>
      </c>
      <c r="F38" s="44">
        <f t="shared" si="8"/>
        <v>-1388888.89</v>
      </c>
      <c r="G38" s="44">
        <v>5429003.2300000004</v>
      </c>
      <c r="H38" s="44">
        <v>9107163.9396000002</v>
      </c>
      <c r="I38" s="44">
        <v>4742666.2598000001</v>
      </c>
      <c r="J38" s="44">
        <v>0</v>
      </c>
      <c r="K38" s="44">
        <f t="shared" si="2"/>
        <v>4742666.2598000001</v>
      </c>
      <c r="L38" s="44">
        <v>84893031.022599995</v>
      </c>
      <c r="M38" s="49">
        <f t="shared" si="3"/>
        <v>255442847.65749997</v>
      </c>
      <c r="N38" s="48"/>
      <c r="O38" s="167"/>
      <c r="P38" s="50">
        <v>12</v>
      </c>
      <c r="Q38" s="167"/>
      <c r="R38" s="44" t="s">
        <v>194</v>
      </c>
      <c r="S38" s="44">
        <v>158992358.38159999</v>
      </c>
      <c r="T38" s="44">
        <v>0</v>
      </c>
      <c r="U38" s="44">
        <v>5654203.7888000002</v>
      </c>
      <c r="V38" s="44">
        <v>9114197.5557000004</v>
      </c>
      <c r="W38" s="44">
        <v>4939396.8651999999</v>
      </c>
      <c r="X38" s="44">
        <v>0</v>
      </c>
      <c r="Y38" s="44">
        <f t="shared" si="5"/>
        <v>4939396.8651999999</v>
      </c>
      <c r="Z38" s="44">
        <v>84400081.892100006</v>
      </c>
      <c r="AA38" s="49">
        <f t="shared" si="9"/>
        <v>263100238.48340002</v>
      </c>
    </row>
    <row r="39" spans="1:27" ht="24.9" customHeight="1" x14ac:dyDescent="0.25">
      <c r="A39" s="165"/>
      <c r="B39" s="167"/>
      <c r="C39" s="40">
        <v>15</v>
      </c>
      <c r="D39" s="44" t="s">
        <v>195</v>
      </c>
      <c r="E39" s="44">
        <v>145674249.33719999</v>
      </c>
      <c r="F39" s="44">
        <f t="shared" si="8"/>
        <v>-1388888.89</v>
      </c>
      <c r="G39" s="44">
        <v>5180575.3491000002</v>
      </c>
      <c r="H39" s="44">
        <v>9030010.7267000005</v>
      </c>
      <c r="I39" s="44">
        <v>4525644.7406000001</v>
      </c>
      <c r="J39" s="44">
        <v>0</v>
      </c>
      <c r="K39" s="44">
        <f t="shared" si="2"/>
        <v>4525644.7406000001</v>
      </c>
      <c r="L39" s="44">
        <v>84152819.408299997</v>
      </c>
      <c r="M39" s="49">
        <f t="shared" si="3"/>
        <v>247174410.67189997</v>
      </c>
      <c r="N39" s="48"/>
      <c r="O39" s="167"/>
      <c r="P39" s="50">
        <v>13</v>
      </c>
      <c r="Q39" s="167"/>
      <c r="R39" s="44" t="s">
        <v>196</v>
      </c>
      <c r="S39" s="44">
        <v>173265626.54949999</v>
      </c>
      <c r="T39" s="44">
        <v>0</v>
      </c>
      <c r="U39" s="44">
        <v>6161800.3033999996</v>
      </c>
      <c r="V39" s="44">
        <v>9595064.5304000005</v>
      </c>
      <c r="W39" s="44">
        <v>5382822.8055999996</v>
      </c>
      <c r="X39" s="44">
        <v>0</v>
      </c>
      <c r="Y39" s="44">
        <f t="shared" si="5"/>
        <v>5382822.8055999996</v>
      </c>
      <c r="Z39" s="44">
        <v>89013542.648599997</v>
      </c>
      <c r="AA39" s="49">
        <f t="shared" si="9"/>
        <v>283418856.83749998</v>
      </c>
    </row>
    <row r="40" spans="1:27" ht="24.9" customHeight="1" x14ac:dyDescent="0.25">
      <c r="A40" s="165"/>
      <c r="B40" s="167"/>
      <c r="C40" s="40">
        <v>16</v>
      </c>
      <c r="D40" s="44" t="s">
        <v>197</v>
      </c>
      <c r="E40" s="44">
        <v>135713769.19549999</v>
      </c>
      <c r="F40" s="44">
        <f t="shared" si="8"/>
        <v>-1388888.89</v>
      </c>
      <c r="G40" s="44">
        <v>4826353.3908000002</v>
      </c>
      <c r="H40" s="44">
        <v>8626278.7252999991</v>
      </c>
      <c r="I40" s="44">
        <v>4216203.6776000001</v>
      </c>
      <c r="J40" s="44">
        <v>0</v>
      </c>
      <c r="K40" s="44">
        <f t="shared" si="2"/>
        <v>4216203.6776000001</v>
      </c>
      <c r="L40" s="44">
        <v>80279395.275199994</v>
      </c>
      <c r="M40" s="49">
        <f t="shared" si="3"/>
        <v>232273111.37439996</v>
      </c>
      <c r="N40" s="48"/>
      <c r="O40" s="167"/>
      <c r="P40" s="50">
        <v>14</v>
      </c>
      <c r="Q40" s="167"/>
      <c r="R40" s="44" t="s">
        <v>198</v>
      </c>
      <c r="S40" s="44">
        <v>172860495.7723</v>
      </c>
      <c r="T40" s="44">
        <v>0</v>
      </c>
      <c r="U40" s="44">
        <v>6147392.7430999996</v>
      </c>
      <c r="V40" s="44">
        <v>10133787.295</v>
      </c>
      <c r="W40" s="44">
        <v>5370236.6555000003</v>
      </c>
      <c r="X40" s="44">
        <v>0</v>
      </c>
      <c r="Y40" s="44">
        <f t="shared" si="5"/>
        <v>5370236.6555000003</v>
      </c>
      <c r="Z40" s="44">
        <v>94182074.620399997</v>
      </c>
      <c r="AA40" s="49">
        <f t="shared" si="9"/>
        <v>288693987.08629996</v>
      </c>
    </row>
    <row r="41" spans="1:27" ht="24.9" customHeight="1" x14ac:dyDescent="0.25">
      <c r="A41" s="165"/>
      <c r="B41" s="167"/>
      <c r="C41" s="40">
        <v>17</v>
      </c>
      <c r="D41" s="44" t="s">
        <v>199</v>
      </c>
      <c r="E41" s="44">
        <v>128976532.5323</v>
      </c>
      <c r="F41" s="44">
        <f t="shared" si="8"/>
        <v>-1388888.89</v>
      </c>
      <c r="G41" s="44">
        <v>4586758.7998000002</v>
      </c>
      <c r="H41" s="44">
        <v>7929273.3174999999</v>
      </c>
      <c r="I41" s="44">
        <v>4006898.74</v>
      </c>
      <c r="J41" s="44">
        <v>0</v>
      </c>
      <c r="K41" s="44">
        <f t="shared" si="2"/>
        <v>4006898.74</v>
      </c>
      <c r="L41" s="44">
        <v>73592292.053100005</v>
      </c>
      <c r="M41" s="49">
        <f t="shared" si="3"/>
        <v>217702866.55269998</v>
      </c>
      <c r="N41" s="48"/>
      <c r="O41" s="167"/>
      <c r="P41" s="50">
        <v>15</v>
      </c>
      <c r="Q41" s="167"/>
      <c r="R41" s="44" t="s">
        <v>200</v>
      </c>
      <c r="S41" s="44">
        <v>150951360.03439999</v>
      </c>
      <c r="T41" s="44">
        <v>0</v>
      </c>
      <c r="U41" s="44">
        <v>5368243.8611000003</v>
      </c>
      <c r="V41" s="44">
        <v>9115693.1971000005</v>
      </c>
      <c r="W41" s="44">
        <v>4689588.1168</v>
      </c>
      <c r="X41" s="44">
        <v>0</v>
      </c>
      <c r="Y41" s="44">
        <f t="shared" si="5"/>
        <v>4689588.1168</v>
      </c>
      <c r="Z41" s="44">
        <v>84414431.148000002</v>
      </c>
      <c r="AA41" s="49">
        <f t="shared" si="9"/>
        <v>254539316.3574</v>
      </c>
    </row>
    <row r="42" spans="1:27" ht="24.9" customHeight="1" x14ac:dyDescent="0.25">
      <c r="A42" s="165"/>
      <c r="B42" s="167"/>
      <c r="C42" s="40">
        <v>18</v>
      </c>
      <c r="D42" s="44" t="s">
        <v>201</v>
      </c>
      <c r="E42" s="44">
        <v>146109178.36379999</v>
      </c>
      <c r="F42" s="44">
        <f t="shared" si="8"/>
        <v>-1388888.89</v>
      </c>
      <c r="G42" s="44">
        <v>5196042.6167000001</v>
      </c>
      <c r="H42" s="44">
        <v>8993476.9476999994</v>
      </c>
      <c r="I42" s="44">
        <v>4539156.6294</v>
      </c>
      <c r="J42" s="44">
        <v>0</v>
      </c>
      <c r="K42" s="44">
        <f t="shared" si="2"/>
        <v>4539156.6294</v>
      </c>
      <c r="L42" s="44">
        <v>83802312.584800005</v>
      </c>
      <c r="M42" s="49">
        <f t="shared" si="3"/>
        <v>247251278.25239998</v>
      </c>
      <c r="N42" s="48"/>
      <c r="O42" s="167"/>
      <c r="P42" s="50">
        <v>16</v>
      </c>
      <c r="Q42" s="167"/>
      <c r="R42" s="44" t="s">
        <v>202</v>
      </c>
      <c r="S42" s="44">
        <v>170058074.0447</v>
      </c>
      <c r="T42" s="44">
        <v>0</v>
      </c>
      <c r="U42" s="44">
        <v>6047730.9499000004</v>
      </c>
      <c r="V42" s="44">
        <v>9115601.9995000008</v>
      </c>
      <c r="W42" s="44">
        <v>5283174.1497999998</v>
      </c>
      <c r="X42" s="44">
        <v>0</v>
      </c>
      <c r="Y42" s="44">
        <f t="shared" si="5"/>
        <v>5283174.1497999998</v>
      </c>
      <c r="Z42" s="44">
        <v>84413556.193399996</v>
      </c>
      <c r="AA42" s="49">
        <f t="shared" si="9"/>
        <v>274918137.3373</v>
      </c>
    </row>
    <row r="43" spans="1:27" ht="24.9" customHeight="1" x14ac:dyDescent="0.25">
      <c r="A43" s="165"/>
      <c r="B43" s="167"/>
      <c r="C43" s="40">
        <v>19</v>
      </c>
      <c r="D43" s="44" t="s">
        <v>203</v>
      </c>
      <c r="E43" s="44">
        <v>183910239.26210001</v>
      </c>
      <c r="F43" s="44">
        <f t="shared" si="8"/>
        <v>-1388888.89</v>
      </c>
      <c r="G43" s="44">
        <v>6540351.8899999997</v>
      </c>
      <c r="H43" s="44">
        <v>9789231.1721999999</v>
      </c>
      <c r="I43" s="44">
        <v>5713517.7346000001</v>
      </c>
      <c r="J43" s="44">
        <v>0</v>
      </c>
      <c r="K43" s="44">
        <f t="shared" si="2"/>
        <v>5713517.7346000001</v>
      </c>
      <c r="L43" s="44">
        <v>91436816.676799998</v>
      </c>
      <c r="M43" s="49">
        <f t="shared" si="3"/>
        <v>296001267.84570003</v>
      </c>
      <c r="N43" s="48"/>
      <c r="O43" s="167"/>
      <c r="P43" s="50">
        <v>17</v>
      </c>
      <c r="Q43" s="167"/>
      <c r="R43" s="44" t="s">
        <v>204</v>
      </c>
      <c r="S43" s="44">
        <v>175548599.06380001</v>
      </c>
      <c r="T43" s="44">
        <v>0</v>
      </c>
      <c r="U43" s="44">
        <v>6242989.0597000001</v>
      </c>
      <c r="V43" s="44">
        <v>9719987.0728999991</v>
      </c>
      <c r="W43" s="44">
        <v>5453747.6436999999</v>
      </c>
      <c r="X43" s="44">
        <v>0</v>
      </c>
      <c r="Y43" s="44">
        <f t="shared" si="5"/>
        <v>5453747.6436999999</v>
      </c>
      <c r="Z43" s="44">
        <v>90212055.4965</v>
      </c>
      <c r="AA43" s="49">
        <f t="shared" si="9"/>
        <v>287177378.33660001</v>
      </c>
    </row>
    <row r="44" spans="1:27" ht="24.9" customHeight="1" x14ac:dyDescent="0.25">
      <c r="A44" s="165"/>
      <c r="B44" s="167"/>
      <c r="C44" s="40">
        <v>20</v>
      </c>
      <c r="D44" s="44" t="s">
        <v>205</v>
      </c>
      <c r="E44" s="44">
        <v>157570773.42320001</v>
      </c>
      <c r="F44" s="44">
        <f t="shared" si="8"/>
        <v>-1388888.89</v>
      </c>
      <c r="G44" s="44">
        <v>5603648.3335999995</v>
      </c>
      <c r="H44" s="44">
        <v>7223713.5698999995</v>
      </c>
      <c r="I44" s="44">
        <v>4895232.6527000004</v>
      </c>
      <c r="J44" s="44">
        <v>0</v>
      </c>
      <c r="K44" s="44">
        <f t="shared" si="2"/>
        <v>4895232.6527000004</v>
      </c>
      <c r="L44" s="44">
        <v>66823118.086900003</v>
      </c>
      <c r="M44" s="49">
        <f t="shared" si="3"/>
        <v>240727597.17630002</v>
      </c>
      <c r="N44" s="48"/>
      <c r="O44" s="167"/>
      <c r="P44" s="50">
        <v>18</v>
      </c>
      <c r="Q44" s="167"/>
      <c r="R44" s="44" t="s">
        <v>206</v>
      </c>
      <c r="S44" s="44">
        <v>168048273.61399999</v>
      </c>
      <c r="T44" s="44">
        <v>0</v>
      </c>
      <c r="U44" s="44">
        <v>5976256.9412000002</v>
      </c>
      <c r="V44" s="44">
        <v>9382865.8357999995</v>
      </c>
      <c r="W44" s="44">
        <v>5220735.9166000001</v>
      </c>
      <c r="X44" s="44">
        <v>0</v>
      </c>
      <c r="Y44" s="44">
        <f t="shared" si="5"/>
        <v>5220735.9166000001</v>
      </c>
      <c r="Z44" s="44">
        <v>86977698.222800002</v>
      </c>
      <c r="AA44" s="49">
        <f t="shared" si="9"/>
        <v>275605830.53039998</v>
      </c>
    </row>
    <row r="45" spans="1:27" ht="24.9" customHeight="1" x14ac:dyDescent="0.25">
      <c r="A45" s="165"/>
      <c r="B45" s="167"/>
      <c r="C45" s="46">
        <v>21</v>
      </c>
      <c r="D45" s="44" t="s">
        <v>207</v>
      </c>
      <c r="E45" s="44">
        <v>152697967.5095</v>
      </c>
      <c r="F45" s="44">
        <f t="shared" si="8"/>
        <v>-1388888.89</v>
      </c>
      <c r="G45" s="44">
        <v>5430358.0072999997</v>
      </c>
      <c r="H45" s="44">
        <v>9824068.6749000009</v>
      </c>
      <c r="I45" s="44">
        <v>4743849.7654999997</v>
      </c>
      <c r="J45" s="44">
        <v>0</v>
      </c>
      <c r="K45" s="44">
        <f t="shared" si="2"/>
        <v>4743849.7654999997</v>
      </c>
      <c r="L45" s="44">
        <v>91771049.344300002</v>
      </c>
      <c r="M45" s="49">
        <f t="shared" si="3"/>
        <v>263078404.41150001</v>
      </c>
      <c r="N45" s="48"/>
      <c r="O45" s="167"/>
      <c r="P45" s="50">
        <v>19</v>
      </c>
      <c r="Q45" s="167"/>
      <c r="R45" s="44" t="s">
        <v>208</v>
      </c>
      <c r="S45" s="44">
        <v>184284099.59490001</v>
      </c>
      <c r="T45" s="44">
        <v>0</v>
      </c>
      <c r="U45" s="44">
        <v>6553647.3876</v>
      </c>
      <c r="V45" s="44">
        <v>10501642.1405</v>
      </c>
      <c r="W45" s="44">
        <v>5725132.4094000002</v>
      </c>
      <c r="X45" s="44">
        <v>0</v>
      </c>
      <c r="Y45" s="44">
        <f t="shared" si="5"/>
        <v>5725132.4094000002</v>
      </c>
      <c r="Z45" s="44">
        <v>97711291.603200004</v>
      </c>
      <c r="AA45" s="49">
        <f t="shared" si="9"/>
        <v>304775813.13560003</v>
      </c>
    </row>
    <row r="46" spans="1:27" ht="24.9" customHeight="1" x14ac:dyDescent="0.25">
      <c r="A46" s="40"/>
      <c r="B46" s="159" t="s">
        <v>209</v>
      </c>
      <c r="C46" s="159"/>
      <c r="D46" s="45"/>
      <c r="E46" s="45">
        <f>SUM(E25:E45)</f>
        <v>3231415262.3937001</v>
      </c>
      <c r="F46" s="45">
        <f t="shared" ref="F46:M46" si="10">SUM(F25:F45)</f>
        <v>-29166666.690000005</v>
      </c>
      <c r="G46" s="45">
        <f t="shared" si="10"/>
        <v>114917978.48519999</v>
      </c>
      <c r="H46" s="45">
        <f t="shared" si="10"/>
        <v>189549770.69350001</v>
      </c>
      <c r="I46" s="45">
        <f t="shared" si="10"/>
        <v>100389997.22659998</v>
      </c>
      <c r="J46" s="45">
        <f t="shared" si="10"/>
        <v>0</v>
      </c>
      <c r="K46" s="45">
        <f t="shared" si="2"/>
        <v>100389997.22659998</v>
      </c>
      <c r="L46" s="45">
        <f t="shared" si="10"/>
        <v>1766437322.6021001</v>
      </c>
      <c r="M46" s="45">
        <f t="shared" si="10"/>
        <v>5373543664.7110996</v>
      </c>
      <c r="N46" s="48"/>
      <c r="O46" s="167"/>
      <c r="P46" s="50">
        <v>20</v>
      </c>
      <c r="Q46" s="167"/>
      <c r="R46" s="44" t="s">
        <v>210</v>
      </c>
      <c r="S46" s="44">
        <v>146749573.4325</v>
      </c>
      <c r="T46" s="44">
        <v>0</v>
      </c>
      <c r="U46" s="44">
        <v>5218816.8196</v>
      </c>
      <c r="V46" s="44">
        <v>8781563.2430000007</v>
      </c>
      <c r="W46" s="44">
        <v>4559051.7076000003</v>
      </c>
      <c r="X46" s="44">
        <v>0</v>
      </c>
      <c r="Y46" s="44">
        <f t="shared" si="5"/>
        <v>4559051.7076000003</v>
      </c>
      <c r="Z46" s="44">
        <v>81208772.386099994</v>
      </c>
      <c r="AA46" s="49">
        <f t="shared" si="9"/>
        <v>246517777.58879998</v>
      </c>
    </row>
    <row r="47" spans="1:27" ht="24.9" customHeight="1" x14ac:dyDescent="0.25">
      <c r="A47" s="165">
        <v>3</v>
      </c>
      <c r="B47" s="166" t="s">
        <v>211</v>
      </c>
      <c r="C47" s="47">
        <v>1</v>
      </c>
      <c r="D47" s="44" t="s">
        <v>212</v>
      </c>
      <c r="E47" s="44">
        <v>146626146.98500001</v>
      </c>
      <c r="F47" s="44">
        <v>0</v>
      </c>
      <c r="G47" s="44">
        <v>5214427.4369999999</v>
      </c>
      <c r="H47" s="44">
        <v>8690130.9999000002</v>
      </c>
      <c r="I47" s="44">
        <v>4555217.2326999996</v>
      </c>
      <c r="J47" s="44">
        <f>I47/2</f>
        <v>2277608.6163499998</v>
      </c>
      <c r="K47" s="44">
        <f t="shared" si="2"/>
        <v>2277608.6163499998</v>
      </c>
      <c r="L47" s="44">
        <v>81161026.227599993</v>
      </c>
      <c r="M47" s="49">
        <f t="shared" si="3"/>
        <v>243969340.26585001</v>
      </c>
      <c r="N47" s="48"/>
      <c r="O47" s="167"/>
      <c r="P47" s="50">
        <v>21</v>
      </c>
      <c r="Q47" s="167"/>
      <c r="R47" s="44" t="s">
        <v>105</v>
      </c>
      <c r="S47" s="44">
        <v>202112946.75479999</v>
      </c>
      <c r="T47" s="44">
        <v>0</v>
      </c>
      <c r="U47" s="44">
        <v>7187690.0307999998</v>
      </c>
      <c r="V47" s="44">
        <v>11828020.778100001</v>
      </c>
      <c r="W47" s="44">
        <v>6279019.1035000002</v>
      </c>
      <c r="X47" s="44">
        <v>0</v>
      </c>
      <c r="Y47" s="44">
        <f t="shared" si="5"/>
        <v>6279019.1035000002</v>
      </c>
      <c r="Z47" s="44">
        <v>110436631.6962</v>
      </c>
      <c r="AA47" s="49">
        <f t="shared" si="9"/>
        <v>337844308.36340004</v>
      </c>
    </row>
    <row r="48" spans="1:27" ht="24.9" customHeight="1" x14ac:dyDescent="0.25">
      <c r="A48" s="165"/>
      <c r="B48" s="167"/>
      <c r="C48" s="40">
        <v>2</v>
      </c>
      <c r="D48" s="44" t="s">
        <v>213</v>
      </c>
      <c r="E48" s="44">
        <v>114485472.6277</v>
      </c>
      <c r="F48" s="44">
        <v>0</v>
      </c>
      <c r="G48" s="44">
        <v>4071417.0145999999</v>
      </c>
      <c r="H48" s="44">
        <v>7257470.6196999997</v>
      </c>
      <c r="I48" s="44">
        <v>3556706.6891999999</v>
      </c>
      <c r="J48" s="44">
        <f t="shared" ref="J48:J77" si="11">I48/2</f>
        <v>1778353.3446</v>
      </c>
      <c r="K48" s="44">
        <f t="shared" ref="K48:K111" si="12">I48-J48</f>
        <v>1778353.3446</v>
      </c>
      <c r="L48" s="44">
        <v>67416014.012500003</v>
      </c>
      <c r="M48" s="49">
        <f t="shared" si="3"/>
        <v>195008727.61909997</v>
      </c>
      <c r="N48" s="48"/>
      <c r="O48" s="167"/>
      <c r="P48" s="50">
        <v>22</v>
      </c>
      <c r="Q48" s="167"/>
      <c r="R48" s="44" t="s">
        <v>214</v>
      </c>
      <c r="S48" s="44">
        <v>142215356.56220001</v>
      </c>
      <c r="T48" s="44">
        <v>0</v>
      </c>
      <c r="U48" s="44">
        <v>5057567.6471999995</v>
      </c>
      <c r="V48" s="44">
        <v>8164100.4265000001</v>
      </c>
      <c r="W48" s="44">
        <v>4418187.7263000002</v>
      </c>
      <c r="X48" s="44">
        <v>0</v>
      </c>
      <c r="Y48" s="44">
        <f t="shared" si="5"/>
        <v>4418187.7263000002</v>
      </c>
      <c r="Z48" s="44">
        <v>75284804.589499995</v>
      </c>
      <c r="AA48" s="49">
        <f t="shared" si="9"/>
        <v>235140016.95169997</v>
      </c>
    </row>
    <row r="49" spans="1:27" ht="24.9" customHeight="1" x14ac:dyDescent="0.25">
      <c r="A49" s="165"/>
      <c r="B49" s="167"/>
      <c r="C49" s="40">
        <v>3</v>
      </c>
      <c r="D49" s="44" t="s">
        <v>215</v>
      </c>
      <c r="E49" s="44">
        <v>151153257.19100001</v>
      </c>
      <c r="F49" s="44">
        <v>0</v>
      </c>
      <c r="G49" s="44">
        <v>5375423.8770000003</v>
      </c>
      <c r="H49" s="44">
        <v>9300553.3577999994</v>
      </c>
      <c r="I49" s="44">
        <v>4695860.432</v>
      </c>
      <c r="J49" s="44">
        <f t="shared" si="11"/>
        <v>2347930.216</v>
      </c>
      <c r="K49" s="44">
        <f t="shared" si="12"/>
        <v>2347930.216</v>
      </c>
      <c r="L49" s="44">
        <v>87017447.526999995</v>
      </c>
      <c r="M49" s="49">
        <f t="shared" si="3"/>
        <v>255194612.16880006</v>
      </c>
      <c r="N49" s="48"/>
      <c r="O49" s="167"/>
      <c r="P49" s="50">
        <v>23</v>
      </c>
      <c r="Q49" s="167"/>
      <c r="R49" s="44" t="s">
        <v>216</v>
      </c>
      <c r="S49" s="44">
        <v>134355812.37830001</v>
      </c>
      <c r="T49" s="44">
        <v>0</v>
      </c>
      <c r="U49" s="44">
        <v>4778060.7264999999</v>
      </c>
      <c r="V49" s="44">
        <v>7830061.6699999999</v>
      </c>
      <c r="W49" s="44">
        <v>4174016.1932000001</v>
      </c>
      <c r="X49" s="44">
        <v>0</v>
      </c>
      <c r="Y49" s="44">
        <f t="shared" si="5"/>
        <v>4174016.1932000001</v>
      </c>
      <c r="Z49" s="44">
        <v>72080020.782299995</v>
      </c>
      <c r="AA49" s="49">
        <f t="shared" si="9"/>
        <v>223217971.75029999</v>
      </c>
    </row>
    <row r="50" spans="1:27" ht="24.9" customHeight="1" x14ac:dyDescent="0.25">
      <c r="A50" s="165"/>
      <c r="B50" s="167"/>
      <c r="C50" s="40">
        <v>4</v>
      </c>
      <c r="D50" s="44" t="s">
        <v>217</v>
      </c>
      <c r="E50" s="44">
        <v>115876140.1055</v>
      </c>
      <c r="F50" s="44">
        <v>0</v>
      </c>
      <c r="G50" s="44">
        <v>4120872.9594999999</v>
      </c>
      <c r="H50" s="44">
        <v>7513772.4983000001</v>
      </c>
      <c r="I50" s="44">
        <v>3599910.392</v>
      </c>
      <c r="J50" s="44">
        <f t="shared" si="11"/>
        <v>1799955.196</v>
      </c>
      <c r="K50" s="44">
        <f t="shared" si="12"/>
        <v>1799955.196</v>
      </c>
      <c r="L50" s="44">
        <v>69874986.495800003</v>
      </c>
      <c r="M50" s="49">
        <f t="shared" si="3"/>
        <v>199185727.25510001</v>
      </c>
      <c r="N50" s="48"/>
      <c r="O50" s="167"/>
      <c r="P50" s="50">
        <v>24</v>
      </c>
      <c r="Q50" s="167"/>
      <c r="R50" s="44" t="s">
        <v>218</v>
      </c>
      <c r="S50" s="44">
        <v>163441831.91440001</v>
      </c>
      <c r="T50" s="44">
        <v>0</v>
      </c>
      <c r="U50" s="44">
        <v>5812439.2560000001</v>
      </c>
      <c r="V50" s="44">
        <v>9688870.4342999998</v>
      </c>
      <c r="W50" s="44">
        <v>5077628.1350999996</v>
      </c>
      <c r="X50" s="44">
        <v>0</v>
      </c>
      <c r="Y50" s="44">
        <f t="shared" si="5"/>
        <v>5077628.1350999996</v>
      </c>
      <c r="Z50" s="44">
        <v>89913520.977799997</v>
      </c>
      <c r="AA50" s="49">
        <f t="shared" si="9"/>
        <v>273934290.71760005</v>
      </c>
    </row>
    <row r="51" spans="1:27" ht="24.9" customHeight="1" x14ac:dyDescent="0.25">
      <c r="A51" s="165"/>
      <c r="B51" s="167"/>
      <c r="C51" s="40">
        <v>5</v>
      </c>
      <c r="D51" s="44" t="s">
        <v>219</v>
      </c>
      <c r="E51" s="44">
        <v>155718504.82960001</v>
      </c>
      <c r="F51" s="44">
        <v>0</v>
      </c>
      <c r="G51" s="44">
        <v>5537776.5884999996</v>
      </c>
      <c r="H51" s="44">
        <v>9667368.5501000006</v>
      </c>
      <c r="I51" s="44">
        <v>4837688.4425999997</v>
      </c>
      <c r="J51" s="44">
        <f t="shared" si="11"/>
        <v>2418844.2212999999</v>
      </c>
      <c r="K51" s="44">
        <f t="shared" si="12"/>
        <v>2418844.2212999999</v>
      </c>
      <c r="L51" s="44">
        <v>90536690.027099997</v>
      </c>
      <c r="M51" s="49">
        <f t="shared" si="3"/>
        <v>263879184.2166</v>
      </c>
      <c r="N51" s="48"/>
      <c r="O51" s="167"/>
      <c r="P51" s="50">
        <v>25</v>
      </c>
      <c r="Q51" s="167"/>
      <c r="R51" s="44" t="s">
        <v>220</v>
      </c>
      <c r="S51" s="44">
        <v>162644249.33019999</v>
      </c>
      <c r="T51" s="44">
        <v>0</v>
      </c>
      <c r="U51" s="44">
        <v>5784075.0345000001</v>
      </c>
      <c r="V51" s="44">
        <v>9355853.0914999992</v>
      </c>
      <c r="W51" s="44">
        <v>5052849.7308999998</v>
      </c>
      <c r="X51" s="44">
        <v>0</v>
      </c>
      <c r="Y51" s="44">
        <f t="shared" si="5"/>
        <v>5052849.7308999998</v>
      </c>
      <c r="Z51" s="44">
        <v>86718536.662400007</v>
      </c>
      <c r="AA51" s="49">
        <f t="shared" si="9"/>
        <v>269555563.8495</v>
      </c>
    </row>
    <row r="52" spans="1:27" ht="24.9" customHeight="1" x14ac:dyDescent="0.25">
      <c r="A52" s="165"/>
      <c r="B52" s="167"/>
      <c r="C52" s="40">
        <v>6</v>
      </c>
      <c r="D52" s="44" t="s">
        <v>221</v>
      </c>
      <c r="E52" s="44">
        <v>135726218.17680001</v>
      </c>
      <c r="F52" s="44">
        <v>0</v>
      </c>
      <c r="G52" s="44">
        <v>4826796.1106000002</v>
      </c>
      <c r="H52" s="44">
        <v>8075969.5383000001</v>
      </c>
      <c r="I52" s="44">
        <v>4216590.4286000002</v>
      </c>
      <c r="J52" s="44">
        <f t="shared" si="11"/>
        <v>2108295.2143000001</v>
      </c>
      <c r="K52" s="44">
        <f t="shared" si="12"/>
        <v>2108295.2143000001</v>
      </c>
      <c r="L52" s="44">
        <v>75268731.788499996</v>
      </c>
      <c r="M52" s="49">
        <f t="shared" si="3"/>
        <v>226006010.82850003</v>
      </c>
      <c r="N52" s="48"/>
      <c r="O52" s="167"/>
      <c r="P52" s="50">
        <v>26</v>
      </c>
      <c r="Q52" s="167"/>
      <c r="R52" s="44" t="s">
        <v>222</v>
      </c>
      <c r="S52" s="44">
        <v>154279758.77340001</v>
      </c>
      <c r="T52" s="44">
        <v>0</v>
      </c>
      <c r="U52" s="44">
        <v>5486610.8376000002</v>
      </c>
      <c r="V52" s="44">
        <v>9247254.9286000002</v>
      </c>
      <c r="W52" s="44">
        <v>4792991.0882999999</v>
      </c>
      <c r="X52" s="44">
        <v>0</v>
      </c>
      <c r="Y52" s="44">
        <f t="shared" si="5"/>
        <v>4792991.0882999999</v>
      </c>
      <c r="Z52" s="44">
        <v>85676640.692699999</v>
      </c>
      <c r="AA52" s="49">
        <f t="shared" si="9"/>
        <v>259483256.3206</v>
      </c>
    </row>
    <row r="53" spans="1:27" ht="24.9" customHeight="1" x14ac:dyDescent="0.25">
      <c r="A53" s="165"/>
      <c r="B53" s="167"/>
      <c r="C53" s="40">
        <v>7</v>
      </c>
      <c r="D53" s="44" t="s">
        <v>223</v>
      </c>
      <c r="E53" s="44">
        <v>153937170.1638</v>
      </c>
      <c r="F53" s="44">
        <v>0</v>
      </c>
      <c r="G53" s="44">
        <v>5474427.4483000003</v>
      </c>
      <c r="H53" s="44">
        <v>9240855.3753999993</v>
      </c>
      <c r="I53" s="44">
        <v>4782347.9282999998</v>
      </c>
      <c r="J53" s="44">
        <f t="shared" si="11"/>
        <v>2391173.9641499999</v>
      </c>
      <c r="K53" s="44">
        <f t="shared" si="12"/>
        <v>2391173.9641499999</v>
      </c>
      <c r="L53" s="44">
        <v>86444702.228200004</v>
      </c>
      <c r="M53" s="49">
        <f t="shared" si="3"/>
        <v>257488329.17984998</v>
      </c>
      <c r="N53" s="48"/>
      <c r="O53" s="167"/>
      <c r="P53" s="50">
        <v>27</v>
      </c>
      <c r="Q53" s="167"/>
      <c r="R53" s="44" t="s">
        <v>224</v>
      </c>
      <c r="S53" s="44">
        <v>157519984.40970001</v>
      </c>
      <c r="T53" s="44">
        <v>0</v>
      </c>
      <c r="U53" s="44">
        <v>5601842.1370999999</v>
      </c>
      <c r="V53" s="44">
        <v>9177361.0488000009</v>
      </c>
      <c r="W53" s="44">
        <v>4893654.7964000003</v>
      </c>
      <c r="X53" s="44">
        <v>0</v>
      </c>
      <c r="Y53" s="44">
        <f t="shared" si="5"/>
        <v>4893654.7964000003</v>
      </c>
      <c r="Z53" s="44">
        <v>85006075.466700003</v>
      </c>
      <c r="AA53" s="49">
        <f t="shared" si="9"/>
        <v>262198917.85870004</v>
      </c>
    </row>
    <row r="54" spans="1:27" ht="24.9" customHeight="1" x14ac:dyDescent="0.25">
      <c r="A54" s="165"/>
      <c r="B54" s="167"/>
      <c r="C54" s="40">
        <v>8</v>
      </c>
      <c r="D54" s="44" t="s">
        <v>225</v>
      </c>
      <c r="E54" s="44">
        <v>123342012.6311</v>
      </c>
      <c r="F54" s="44">
        <v>0</v>
      </c>
      <c r="G54" s="44">
        <v>4386379.8376000002</v>
      </c>
      <c r="H54" s="44">
        <v>7528090.5296</v>
      </c>
      <c r="I54" s="44">
        <v>3831851.7740000002</v>
      </c>
      <c r="J54" s="44">
        <f t="shared" si="11"/>
        <v>1915925.8870000001</v>
      </c>
      <c r="K54" s="44">
        <f t="shared" si="12"/>
        <v>1915925.8870000001</v>
      </c>
      <c r="L54" s="44">
        <v>70012354.372199997</v>
      </c>
      <c r="M54" s="49">
        <f t="shared" si="3"/>
        <v>207184763.25749999</v>
      </c>
      <c r="N54" s="48"/>
      <c r="O54" s="167"/>
      <c r="P54" s="50">
        <v>28</v>
      </c>
      <c r="Q54" s="167"/>
      <c r="R54" s="44" t="s">
        <v>226</v>
      </c>
      <c r="S54" s="44">
        <v>132681379.7177</v>
      </c>
      <c r="T54" s="44">
        <v>0</v>
      </c>
      <c r="U54" s="44">
        <v>4718513.3143999996</v>
      </c>
      <c r="V54" s="44">
        <v>8122952.0462999996</v>
      </c>
      <c r="W54" s="44">
        <v>4121996.7908999999</v>
      </c>
      <c r="X54" s="44">
        <v>0</v>
      </c>
      <c r="Y54" s="44">
        <f t="shared" si="5"/>
        <v>4121996.7908999999</v>
      </c>
      <c r="Z54" s="44">
        <v>74890025.061900005</v>
      </c>
      <c r="AA54" s="49">
        <f t="shared" si="9"/>
        <v>224534866.93119997</v>
      </c>
    </row>
    <row r="55" spans="1:27" ht="24.9" customHeight="1" x14ac:dyDescent="0.25">
      <c r="A55" s="165"/>
      <c r="B55" s="167"/>
      <c r="C55" s="40">
        <v>9</v>
      </c>
      <c r="D55" s="44" t="s">
        <v>227</v>
      </c>
      <c r="E55" s="44">
        <v>143142673.3827</v>
      </c>
      <c r="F55" s="44">
        <v>0</v>
      </c>
      <c r="G55" s="44">
        <v>5090545.5734999999</v>
      </c>
      <c r="H55" s="44">
        <v>8653852.5743000004</v>
      </c>
      <c r="I55" s="44">
        <v>4446996.5686999997</v>
      </c>
      <c r="J55" s="44">
        <f t="shared" si="11"/>
        <v>2223498.2843499999</v>
      </c>
      <c r="K55" s="44">
        <f t="shared" si="12"/>
        <v>2223498.2843499999</v>
      </c>
      <c r="L55" s="44">
        <v>80812969.276999995</v>
      </c>
      <c r="M55" s="49">
        <f t="shared" si="3"/>
        <v>239923539.09184998</v>
      </c>
      <c r="N55" s="48"/>
      <c r="O55" s="167"/>
      <c r="P55" s="50">
        <v>29</v>
      </c>
      <c r="Q55" s="167"/>
      <c r="R55" s="44" t="s">
        <v>228</v>
      </c>
      <c r="S55" s="44">
        <v>158761665.2484</v>
      </c>
      <c r="T55" s="44">
        <v>0</v>
      </c>
      <c r="U55" s="44">
        <v>5645999.7089999998</v>
      </c>
      <c r="V55" s="44">
        <v>9151460.9158999994</v>
      </c>
      <c r="W55" s="44">
        <v>4932229.9488000004</v>
      </c>
      <c r="X55" s="44">
        <v>0</v>
      </c>
      <c r="Y55" s="44">
        <f t="shared" si="5"/>
        <v>4932229.9488000004</v>
      </c>
      <c r="Z55" s="44">
        <v>84757588.352599993</v>
      </c>
      <c r="AA55" s="49">
        <f t="shared" si="9"/>
        <v>263248944.17469996</v>
      </c>
    </row>
    <row r="56" spans="1:27" ht="24.9" customHeight="1" x14ac:dyDescent="0.25">
      <c r="A56" s="165"/>
      <c r="B56" s="167"/>
      <c r="C56" s="40">
        <v>10</v>
      </c>
      <c r="D56" s="44" t="s">
        <v>229</v>
      </c>
      <c r="E56" s="44">
        <v>155732601.8705</v>
      </c>
      <c r="F56" s="44">
        <v>0</v>
      </c>
      <c r="G56" s="44">
        <v>5538277.9178999998</v>
      </c>
      <c r="H56" s="44">
        <v>9612139.2524999995</v>
      </c>
      <c r="I56" s="44">
        <v>4838126.3936000001</v>
      </c>
      <c r="J56" s="44">
        <f t="shared" si="11"/>
        <v>2419063.1968</v>
      </c>
      <c r="K56" s="44">
        <f t="shared" si="12"/>
        <v>2419063.1968</v>
      </c>
      <c r="L56" s="44">
        <v>90006817.505099997</v>
      </c>
      <c r="M56" s="49">
        <f t="shared" si="3"/>
        <v>263308899.7428</v>
      </c>
      <c r="N56" s="48"/>
      <c r="O56" s="167"/>
      <c r="P56" s="50">
        <v>30</v>
      </c>
      <c r="Q56" s="167"/>
      <c r="R56" s="44" t="s">
        <v>230</v>
      </c>
      <c r="S56" s="44">
        <v>143212577.78310001</v>
      </c>
      <c r="T56" s="44">
        <v>0</v>
      </c>
      <c r="U56" s="44">
        <v>5093031.5653999997</v>
      </c>
      <c r="V56" s="44">
        <v>8823696.5578000005</v>
      </c>
      <c r="W56" s="44">
        <v>4449168.2805000003</v>
      </c>
      <c r="X56" s="44">
        <v>0</v>
      </c>
      <c r="Y56" s="44">
        <f t="shared" si="5"/>
        <v>4449168.2805000003</v>
      </c>
      <c r="Z56" s="44">
        <v>81613001.423700005</v>
      </c>
      <c r="AA56" s="49">
        <f t="shared" si="9"/>
        <v>243191475.61050001</v>
      </c>
    </row>
    <row r="57" spans="1:27" ht="24.9" customHeight="1" x14ac:dyDescent="0.25">
      <c r="A57" s="165"/>
      <c r="B57" s="167"/>
      <c r="C57" s="40">
        <v>11</v>
      </c>
      <c r="D57" s="44" t="s">
        <v>231</v>
      </c>
      <c r="E57" s="44">
        <v>119856122.7405</v>
      </c>
      <c r="F57" s="44">
        <v>0</v>
      </c>
      <c r="G57" s="44">
        <v>4262412.0443000002</v>
      </c>
      <c r="H57" s="44">
        <v>7483567.8362999996</v>
      </c>
      <c r="I57" s="44">
        <v>3723556.0435000001</v>
      </c>
      <c r="J57" s="44">
        <f t="shared" si="11"/>
        <v>1861778.0217500001</v>
      </c>
      <c r="K57" s="44">
        <f t="shared" si="12"/>
        <v>1861778.0217500001</v>
      </c>
      <c r="L57" s="44">
        <v>69585201.523399994</v>
      </c>
      <c r="M57" s="49">
        <f t="shared" si="3"/>
        <v>203049082.16624999</v>
      </c>
      <c r="N57" s="48"/>
      <c r="O57" s="167"/>
      <c r="P57" s="50">
        <v>31</v>
      </c>
      <c r="Q57" s="167"/>
      <c r="R57" s="44" t="s">
        <v>232</v>
      </c>
      <c r="S57" s="44">
        <v>148380784.7737</v>
      </c>
      <c r="T57" s="44">
        <v>0</v>
      </c>
      <c r="U57" s="44">
        <v>5276827.1632000003</v>
      </c>
      <c r="V57" s="44">
        <v>8500966.3101000004</v>
      </c>
      <c r="W57" s="44">
        <v>4609728.3580999998</v>
      </c>
      <c r="X57" s="44">
        <v>0</v>
      </c>
      <c r="Y57" s="44">
        <f t="shared" si="5"/>
        <v>4609728.3580999998</v>
      </c>
      <c r="Z57" s="44">
        <v>78516711.990199998</v>
      </c>
      <c r="AA57" s="49">
        <f t="shared" si="9"/>
        <v>245285018.59529996</v>
      </c>
    </row>
    <row r="58" spans="1:27" ht="24.9" customHeight="1" x14ac:dyDescent="0.25">
      <c r="A58" s="165"/>
      <c r="B58" s="167"/>
      <c r="C58" s="40">
        <v>12</v>
      </c>
      <c r="D58" s="44" t="s">
        <v>233</v>
      </c>
      <c r="E58" s="44">
        <v>141768255.8308</v>
      </c>
      <c r="F58" s="44">
        <v>0</v>
      </c>
      <c r="G58" s="44">
        <v>5041667.5204999996</v>
      </c>
      <c r="H58" s="44">
        <v>8559061.7357000001</v>
      </c>
      <c r="I58" s="44">
        <v>4404297.7005000003</v>
      </c>
      <c r="J58" s="44">
        <f t="shared" si="11"/>
        <v>2202148.8502500001</v>
      </c>
      <c r="K58" s="44">
        <f t="shared" si="12"/>
        <v>2202148.8502500001</v>
      </c>
      <c r="L58" s="44">
        <v>79903541.437900007</v>
      </c>
      <c r="M58" s="49">
        <f t="shared" si="3"/>
        <v>237474675.37515002</v>
      </c>
      <c r="N58" s="48"/>
      <c r="O58" s="167"/>
      <c r="P58" s="50">
        <v>32</v>
      </c>
      <c r="Q58" s="167"/>
      <c r="R58" s="44" t="s">
        <v>234</v>
      </c>
      <c r="S58" s="44">
        <v>159209536.03189999</v>
      </c>
      <c r="T58" s="44">
        <v>0</v>
      </c>
      <c r="U58" s="44">
        <v>5661927.2209999999</v>
      </c>
      <c r="V58" s="44">
        <v>9371520.8479999993</v>
      </c>
      <c r="W58" s="44">
        <v>4946143.8975999998</v>
      </c>
      <c r="X58" s="44">
        <v>0</v>
      </c>
      <c r="Y58" s="44">
        <f t="shared" si="5"/>
        <v>4946143.8975999998</v>
      </c>
      <c r="Z58" s="44">
        <v>86868853.867200002</v>
      </c>
      <c r="AA58" s="49">
        <f t="shared" si="9"/>
        <v>266057981.86569995</v>
      </c>
    </row>
    <row r="59" spans="1:27" ht="24.9" customHeight="1" x14ac:dyDescent="0.25">
      <c r="A59" s="165"/>
      <c r="B59" s="167"/>
      <c r="C59" s="40">
        <v>13</v>
      </c>
      <c r="D59" s="44" t="s">
        <v>235</v>
      </c>
      <c r="E59" s="44">
        <v>141808226.4145</v>
      </c>
      <c r="F59" s="44">
        <v>0</v>
      </c>
      <c r="G59" s="44">
        <v>5043088.9839000003</v>
      </c>
      <c r="H59" s="44">
        <v>8561232.2398000006</v>
      </c>
      <c r="I59" s="44">
        <v>4405539.4619000005</v>
      </c>
      <c r="J59" s="44">
        <f t="shared" si="11"/>
        <v>2202769.7309500002</v>
      </c>
      <c r="K59" s="44">
        <f t="shared" si="12"/>
        <v>2202769.7309500002</v>
      </c>
      <c r="L59" s="44">
        <v>79924365.357999995</v>
      </c>
      <c r="M59" s="49">
        <f t="shared" si="3"/>
        <v>237539682.72715002</v>
      </c>
      <c r="N59" s="48"/>
      <c r="O59" s="167"/>
      <c r="P59" s="50">
        <v>33</v>
      </c>
      <c r="Q59" s="167"/>
      <c r="R59" s="44" t="s">
        <v>236</v>
      </c>
      <c r="S59" s="44">
        <v>154304031.54440001</v>
      </c>
      <c r="T59" s="44">
        <v>0</v>
      </c>
      <c r="U59" s="44">
        <v>5487474.0438000001</v>
      </c>
      <c r="V59" s="44">
        <v>8523528.6089999992</v>
      </c>
      <c r="W59" s="44">
        <v>4793745.1676000003</v>
      </c>
      <c r="X59" s="44">
        <v>0</v>
      </c>
      <c r="Y59" s="44">
        <f t="shared" si="5"/>
        <v>4793745.1676000003</v>
      </c>
      <c r="Z59" s="44">
        <v>78733175.764899999</v>
      </c>
      <c r="AA59" s="49">
        <f t="shared" si="9"/>
        <v>251841955.12970001</v>
      </c>
    </row>
    <row r="60" spans="1:27" ht="24.9" customHeight="1" x14ac:dyDescent="0.25">
      <c r="A60" s="165"/>
      <c r="B60" s="167"/>
      <c r="C60" s="40">
        <v>14</v>
      </c>
      <c r="D60" s="44" t="s">
        <v>237</v>
      </c>
      <c r="E60" s="44">
        <v>146254090.0442</v>
      </c>
      <c r="F60" s="44">
        <v>0</v>
      </c>
      <c r="G60" s="44">
        <v>5201196.0729999999</v>
      </c>
      <c r="H60" s="44">
        <v>8762852.0068999995</v>
      </c>
      <c r="I60" s="44">
        <v>4543658.5834999997</v>
      </c>
      <c r="J60" s="44">
        <f t="shared" si="11"/>
        <v>2271829.2917499999</v>
      </c>
      <c r="K60" s="44">
        <f t="shared" si="12"/>
        <v>2271829.2917499999</v>
      </c>
      <c r="L60" s="44">
        <v>81858715.047000006</v>
      </c>
      <c r="M60" s="49">
        <f t="shared" si="3"/>
        <v>244348682.46285003</v>
      </c>
      <c r="N60" s="48"/>
      <c r="O60" s="168"/>
      <c r="P60" s="50">
        <v>34</v>
      </c>
      <c r="Q60" s="168"/>
      <c r="R60" s="44" t="s">
        <v>238</v>
      </c>
      <c r="S60" s="44">
        <v>151230611.21020001</v>
      </c>
      <c r="T60" s="44">
        <v>0</v>
      </c>
      <c r="U60" s="44">
        <v>5378174.7977999998</v>
      </c>
      <c r="V60" s="44">
        <v>8841917.8485000003</v>
      </c>
      <c r="W60" s="44">
        <v>4698263.5801999997</v>
      </c>
      <c r="X60" s="44">
        <v>0</v>
      </c>
      <c r="Y60" s="44">
        <f t="shared" si="5"/>
        <v>4698263.5801999997</v>
      </c>
      <c r="Z60" s="44">
        <v>81787817.358199999</v>
      </c>
      <c r="AA60" s="49">
        <f t="shared" si="9"/>
        <v>251936784.7949</v>
      </c>
    </row>
    <row r="61" spans="1:27" ht="24.9" customHeight="1" x14ac:dyDescent="0.25">
      <c r="A61" s="165"/>
      <c r="B61" s="167"/>
      <c r="C61" s="40">
        <v>15</v>
      </c>
      <c r="D61" s="44" t="s">
        <v>239</v>
      </c>
      <c r="E61" s="44">
        <v>133617443.9923</v>
      </c>
      <c r="F61" s="44">
        <v>0</v>
      </c>
      <c r="G61" s="44">
        <v>4751802.3240999999</v>
      </c>
      <c r="H61" s="44">
        <v>7962483.1813000003</v>
      </c>
      <c r="I61" s="44">
        <v>4151077.3895</v>
      </c>
      <c r="J61" s="44">
        <f t="shared" si="11"/>
        <v>2075538.69475</v>
      </c>
      <c r="K61" s="44">
        <f t="shared" si="12"/>
        <v>2075538.69475</v>
      </c>
      <c r="L61" s="44">
        <v>74179938.250799999</v>
      </c>
      <c r="M61" s="49">
        <f t="shared" si="3"/>
        <v>222587206.44325</v>
      </c>
      <c r="N61" s="48"/>
      <c r="O61" s="40"/>
      <c r="P61" s="157" t="s">
        <v>240</v>
      </c>
      <c r="Q61" s="158"/>
      <c r="R61" s="45"/>
      <c r="S61" s="45">
        <f t="shared" ref="S61:V62" si="13">SUM(S27:S60)</f>
        <v>5370198053.9806004</v>
      </c>
      <c r="T61" s="45">
        <f t="shared" si="13"/>
        <v>0</v>
      </c>
      <c r="U61" s="45">
        <f t="shared" si="13"/>
        <v>190978953.28169999</v>
      </c>
      <c r="V61" s="45">
        <f t="shared" si="13"/>
        <v>310316161.08840007</v>
      </c>
      <c r="W61" s="45">
        <f>SUM(W27:W60)</f>
        <v>166835310.2177</v>
      </c>
      <c r="X61" s="45">
        <f t="shared" ref="X61:Z61" si="14">SUM(X27:X60)</f>
        <v>0</v>
      </c>
      <c r="Y61" s="45">
        <f t="shared" si="5"/>
        <v>166835310.2177</v>
      </c>
      <c r="Z61" s="45">
        <f t="shared" si="14"/>
        <v>2873761268.6823001</v>
      </c>
      <c r="AA61" s="45">
        <f>SUM(AA27:AA60)</f>
        <v>8912089747.2507019</v>
      </c>
    </row>
    <row r="62" spans="1:27" ht="24.9" customHeight="1" x14ac:dyDescent="0.25">
      <c r="A62" s="165"/>
      <c r="B62" s="167"/>
      <c r="C62" s="40">
        <v>16</v>
      </c>
      <c r="D62" s="44" t="s">
        <v>241</v>
      </c>
      <c r="E62" s="44">
        <v>136430141.40130001</v>
      </c>
      <c r="F62" s="44">
        <v>0</v>
      </c>
      <c r="G62" s="44">
        <v>4851829.5487000002</v>
      </c>
      <c r="H62" s="44">
        <v>8470216.9839999992</v>
      </c>
      <c r="I62" s="44">
        <v>4238459.1284999996</v>
      </c>
      <c r="J62" s="44">
        <f t="shared" si="11"/>
        <v>2119229.5642499998</v>
      </c>
      <c r="K62" s="44">
        <f t="shared" si="12"/>
        <v>2119229.5642499998</v>
      </c>
      <c r="L62" s="44">
        <v>79051160.640400007</v>
      </c>
      <c r="M62" s="49">
        <f t="shared" si="3"/>
        <v>230922578.13865</v>
      </c>
      <c r="N62" s="48"/>
      <c r="O62" s="166">
        <v>21</v>
      </c>
      <c r="P62" s="50">
        <v>1</v>
      </c>
      <c r="Q62" s="166" t="s">
        <v>106</v>
      </c>
      <c r="R62" s="44" t="s">
        <v>242</v>
      </c>
      <c r="S62" s="44">
        <v>121084882.3416</v>
      </c>
      <c r="T62" s="45">
        <f t="shared" si="13"/>
        <v>0</v>
      </c>
      <c r="U62" s="44">
        <v>4306110.1015999997</v>
      </c>
      <c r="V62" s="44">
        <v>7208788.2402999997</v>
      </c>
      <c r="W62" s="44">
        <v>3761729.7733</v>
      </c>
      <c r="X62" s="44">
        <f>W62/2</f>
        <v>1880864.88665</v>
      </c>
      <c r="Y62" s="44">
        <f t="shared" si="5"/>
        <v>1880864.88665</v>
      </c>
      <c r="Z62" s="44">
        <v>65167977.873000003</v>
      </c>
      <c r="AA62" s="49">
        <f t="shared" si="9"/>
        <v>199648623.44315001</v>
      </c>
    </row>
    <row r="63" spans="1:27" ht="24.9" customHeight="1" x14ac:dyDescent="0.25">
      <c r="A63" s="165"/>
      <c r="B63" s="167"/>
      <c r="C63" s="40">
        <v>17</v>
      </c>
      <c r="D63" s="44" t="s">
        <v>243</v>
      </c>
      <c r="E63" s="44">
        <v>127349427.2211</v>
      </c>
      <c r="F63" s="44">
        <v>0</v>
      </c>
      <c r="G63" s="44">
        <v>4528894.4779000003</v>
      </c>
      <c r="H63" s="44">
        <v>8050324.7588</v>
      </c>
      <c r="I63" s="44">
        <v>3956349.6508999998</v>
      </c>
      <c r="J63" s="44">
        <f t="shared" si="11"/>
        <v>1978174.8254499999</v>
      </c>
      <c r="K63" s="44">
        <f t="shared" si="12"/>
        <v>1978174.8254499999</v>
      </c>
      <c r="L63" s="44">
        <v>75022694.547399998</v>
      </c>
      <c r="M63" s="49">
        <f t="shared" si="3"/>
        <v>216929515.83065</v>
      </c>
      <c r="N63" s="48"/>
      <c r="O63" s="167"/>
      <c r="P63" s="50">
        <v>2</v>
      </c>
      <c r="Q63" s="167"/>
      <c r="R63" s="44" t="s">
        <v>244</v>
      </c>
      <c r="S63" s="44">
        <v>197847902.85069999</v>
      </c>
      <c r="T63" s="44">
        <v>0</v>
      </c>
      <c r="U63" s="44">
        <v>7036013.3864000002</v>
      </c>
      <c r="V63" s="44">
        <v>9362092.4594999999</v>
      </c>
      <c r="W63" s="44">
        <v>6146517.4870999996</v>
      </c>
      <c r="X63" s="44">
        <f t="shared" ref="X63:X121" si="15">W63/2</f>
        <v>3073258.7435499998</v>
      </c>
      <c r="Y63" s="44">
        <f t="shared" ref="Y63:Y82" si="16">W63-X63</f>
        <v>3073258.7435499998</v>
      </c>
      <c r="Z63" s="44">
        <v>85826881.549600005</v>
      </c>
      <c r="AA63" s="49">
        <f t="shared" si="9"/>
        <v>303146148.98975003</v>
      </c>
    </row>
    <row r="64" spans="1:27" ht="24.9" customHeight="1" x14ac:dyDescent="0.25">
      <c r="A64" s="165"/>
      <c r="B64" s="167"/>
      <c r="C64" s="40">
        <v>18</v>
      </c>
      <c r="D64" s="44" t="s">
        <v>245</v>
      </c>
      <c r="E64" s="44">
        <v>158219514.0467</v>
      </c>
      <c r="F64" s="44">
        <v>0</v>
      </c>
      <c r="G64" s="44">
        <v>5626719.3272000002</v>
      </c>
      <c r="H64" s="44">
        <v>9400487.7438999992</v>
      </c>
      <c r="I64" s="44">
        <v>4915387.0011999998</v>
      </c>
      <c r="J64" s="44">
        <f t="shared" si="11"/>
        <v>2457693.5005999999</v>
      </c>
      <c r="K64" s="44">
        <f t="shared" si="12"/>
        <v>2457693.5005999999</v>
      </c>
      <c r="L64" s="44">
        <v>87976222.807099998</v>
      </c>
      <c r="M64" s="49">
        <f t="shared" si="3"/>
        <v>263680637.42549998</v>
      </c>
      <c r="N64" s="48"/>
      <c r="O64" s="167"/>
      <c r="P64" s="50">
        <v>3</v>
      </c>
      <c r="Q64" s="167"/>
      <c r="R64" s="44" t="s">
        <v>246</v>
      </c>
      <c r="S64" s="44">
        <v>166645657.19499999</v>
      </c>
      <c r="T64" s="44">
        <v>0</v>
      </c>
      <c r="U64" s="44">
        <v>5926376.0591000002</v>
      </c>
      <c r="V64" s="44">
        <v>9571008.0385999996</v>
      </c>
      <c r="W64" s="44">
        <v>5177160.9977000002</v>
      </c>
      <c r="X64" s="44">
        <f t="shared" si="15"/>
        <v>2588580.4988500001</v>
      </c>
      <c r="Y64" s="44">
        <f t="shared" si="16"/>
        <v>2588580.4988500001</v>
      </c>
      <c r="Z64" s="44">
        <v>87831227.608799994</v>
      </c>
      <c r="AA64" s="49">
        <f t="shared" si="9"/>
        <v>272562849.40034997</v>
      </c>
    </row>
    <row r="65" spans="1:27" ht="24.9" customHeight="1" x14ac:dyDescent="0.25">
      <c r="A65" s="165"/>
      <c r="B65" s="167"/>
      <c r="C65" s="40">
        <v>19</v>
      </c>
      <c r="D65" s="44" t="s">
        <v>247</v>
      </c>
      <c r="E65" s="44">
        <v>132022469.9469</v>
      </c>
      <c r="F65" s="44">
        <v>0</v>
      </c>
      <c r="G65" s="44">
        <v>4695080.6780000003</v>
      </c>
      <c r="H65" s="44">
        <v>8134208.3583000004</v>
      </c>
      <c r="I65" s="44">
        <v>4101526.5186999999</v>
      </c>
      <c r="J65" s="44">
        <f t="shared" si="11"/>
        <v>2050763.2593499999</v>
      </c>
      <c r="K65" s="44">
        <f t="shared" si="12"/>
        <v>2050763.2593499999</v>
      </c>
      <c r="L65" s="44">
        <v>75827477.813199997</v>
      </c>
      <c r="M65" s="49">
        <f t="shared" si="3"/>
        <v>222730000.05574998</v>
      </c>
      <c r="N65" s="48"/>
      <c r="O65" s="167"/>
      <c r="P65" s="50">
        <v>4</v>
      </c>
      <c r="Q65" s="167"/>
      <c r="R65" s="44" t="s">
        <v>248</v>
      </c>
      <c r="S65" s="44">
        <v>137594054.22870001</v>
      </c>
      <c r="T65" s="44">
        <v>0</v>
      </c>
      <c r="U65" s="44">
        <v>4893221.4771999996</v>
      </c>
      <c r="V65" s="44">
        <v>8144731.4939999999</v>
      </c>
      <c r="W65" s="44">
        <v>4274618.2712000003</v>
      </c>
      <c r="X65" s="44">
        <f t="shared" si="15"/>
        <v>2137309.1356000002</v>
      </c>
      <c r="Y65" s="44">
        <f t="shared" si="16"/>
        <v>2137309.1356000002</v>
      </c>
      <c r="Z65" s="44">
        <v>74147462.217500001</v>
      </c>
      <c r="AA65" s="49">
        <f t="shared" si="9"/>
        <v>226916778.553</v>
      </c>
    </row>
    <row r="66" spans="1:27" ht="24.9" customHeight="1" x14ac:dyDescent="0.25">
      <c r="A66" s="165"/>
      <c r="B66" s="167"/>
      <c r="C66" s="40">
        <v>20</v>
      </c>
      <c r="D66" s="44" t="s">
        <v>249</v>
      </c>
      <c r="E66" s="44">
        <v>138909650.82570001</v>
      </c>
      <c r="F66" s="44">
        <v>0</v>
      </c>
      <c r="G66" s="44">
        <v>4940007.6958999997</v>
      </c>
      <c r="H66" s="44">
        <v>8492067.9411999993</v>
      </c>
      <c r="I66" s="44">
        <v>4315489.7556999996</v>
      </c>
      <c r="J66" s="44">
        <f t="shared" si="11"/>
        <v>2157744.8778499998</v>
      </c>
      <c r="K66" s="44">
        <f t="shared" si="12"/>
        <v>2157744.8778499998</v>
      </c>
      <c r="L66" s="44">
        <v>79260799.768999994</v>
      </c>
      <c r="M66" s="49">
        <f t="shared" si="3"/>
        <v>233760271.10964999</v>
      </c>
      <c r="N66" s="48"/>
      <c r="O66" s="167"/>
      <c r="P66" s="50">
        <v>5</v>
      </c>
      <c r="Q66" s="167"/>
      <c r="R66" s="44" t="s">
        <v>250</v>
      </c>
      <c r="S66" s="44">
        <v>183248458.3757</v>
      </c>
      <c r="T66" s="44">
        <v>0</v>
      </c>
      <c r="U66" s="44">
        <v>6516817.1487999996</v>
      </c>
      <c r="V66" s="44">
        <v>10343142.0715</v>
      </c>
      <c r="W66" s="44">
        <v>5692958.2658000002</v>
      </c>
      <c r="X66" s="44">
        <f t="shared" si="15"/>
        <v>2846479.1329000001</v>
      </c>
      <c r="Y66" s="44">
        <f t="shared" si="16"/>
        <v>2846479.1329000001</v>
      </c>
      <c r="Z66" s="44">
        <v>95239118.452500001</v>
      </c>
      <c r="AA66" s="49">
        <f t="shared" si="9"/>
        <v>298194015.1814</v>
      </c>
    </row>
    <row r="67" spans="1:27" ht="24.9" customHeight="1" x14ac:dyDescent="0.25">
      <c r="A67" s="165"/>
      <c r="B67" s="167"/>
      <c r="C67" s="40">
        <v>21</v>
      </c>
      <c r="D67" s="44" t="s">
        <v>251</v>
      </c>
      <c r="E67" s="44">
        <v>144486212.6397</v>
      </c>
      <c r="F67" s="44">
        <v>0</v>
      </c>
      <c r="G67" s="44">
        <v>5138325.5098000001</v>
      </c>
      <c r="H67" s="44">
        <v>8857770.5221999995</v>
      </c>
      <c r="I67" s="44">
        <v>4488736.1445000004</v>
      </c>
      <c r="J67" s="44">
        <f t="shared" si="11"/>
        <v>2244368.0722500002</v>
      </c>
      <c r="K67" s="44">
        <f t="shared" si="12"/>
        <v>2244368.0722500002</v>
      </c>
      <c r="L67" s="44">
        <v>82769367.822699994</v>
      </c>
      <c r="M67" s="49">
        <f t="shared" si="3"/>
        <v>243496044.56664994</v>
      </c>
      <c r="N67" s="48"/>
      <c r="O67" s="167"/>
      <c r="P67" s="50">
        <v>6</v>
      </c>
      <c r="Q67" s="167"/>
      <c r="R67" s="44" t="s">
        <v>252</v>
      </c>
      <c r="S67" s="44">
        <v>224193403.66409999</v>
      </c>
      <c r="T67" s="44">
        <v>0</v>
      </c>
      <c r="U67" s="44">
        <v>7972931.5630000001</v>
      </c>
      <c r="V67" s="44">
        <v>10901326.414799999</v>
      </c>
      <c r="W67" s="44">
        <v>6964990.0568000004</v>
      </c>
      <c r="X67" s="44">
        <f t="shared" si="15"/>
        <v>3482495.0284000002</v>
      </c>
      <c r="Y67" s="44">
        <f t="shared" si="16"/>
        <v>3482495.0284000002</v>
      </c>
      <c r="Z67" s="44">
        <v>100594365.74160001</v>
      </c>
      <c r="AA67" s="49">
        <f t="shared" si="9"/>
        <v>347144522.41189998</v>
      </c>
    </row>
    <row r="68" spans="1:27" ht="24.9" customHeight="1" x14ac:dyDescent="0.25">
      <c r="A68" s="165"/>
      <c r="B68" s="167"/>
      <c r="C68" s="40">
        <v>22</v>
      </c>
      <c r="D68" s="44" t="s">
        <v>253</v>
      </c>
      <c r="E68" s="44">
        <v>124189681.4216</v>
      </c>
      <c r="F68" s="44">
        <v>1E-4</v>
      </c>
      <c r="G68" s="44">
        <v>4416525.2618000004</v>
      </c>
      <c r="H68" s="44">
        <v>8051145.5377000002</v>
      </c>
      <c r="I68" s="44">
        <v>3858186.2006000001</v>
      </c>
      <c r="J68" s="44">
        <f t="shared" si="11"/>
        <v>1929093.1003</v>
      </c>
      <c r="K68" s="44">
        <f t="shared" si="12"/>
        <v>1929093.1003</v>
      </c>
      <c r="L68" s="44">
        <v>75030569.138999999</v>
      </c>
      <c r="M68" s="49">
        <f t="shared" si="3"/>
        <v>213617014.4605</v>
      </c>
      <c r="N68" s="48"/>
      <c r="O68" s="167"/>
      <c r="P68" s="50">
        <v>7</v>
      </c>
      <c r="Q68" s="167"/>
      <c r="R68" s="44" t="s">
        <v>254</v>
      </c>
      <c r="S68" s="44">
        <v>152736761.78330001</v>
      </c>
      <c r="T68" s="44">
        <v>0</v>
      </c>
      <c r="U68" s="44">
        <v>5431737.6380000003</v>
      </c>
      <c r="V68" s="44">
        <v>8220863.2931000004</v>
      </c>
      <c r="W68" s="44">
        <v>4745054.9825999998</v>
      </c>
      <c r="X68" s="44">
        <f t="shared" si="15"/>
        <v>2372527.4912999999</v>
      </c>
      <c r="Y68" s="44">
        <f t="shared" si="16"/>
        <v>2372527.4912999999</v>
      </c>
      <c r="Z68" s="44">
        <v>74877874.340000004</v>
      </c>
      <c r="AA68" s="49">
        <f t="shared" si="9"/>
        <v>243639764.54570004</v>
      </c>
    </row>
    <row r="69" spans="1:27" ht="24.9" customHeight="1" x14ac:dyDescent="0.25">
      <c r="A69" s="165"/>
      <c r="B69" s="167"/>
      <c r="C69" s="40">
        <v>23</v>
      </c>
      <c r="D69" s="44" t="s">
        <v>255</v>
      </c>
      <c r="E69" s="44">
        <v>129678186.3176</v>
      </c>
      <c r="F69" s="44">
        <v>0</v>
      </c>
      <c r="G69" s="44">
        <v>4611711.5305000003</v>
      </c>
      <c r="H69" s="44">
        <v>8403460.3034000006</v>
      </c>
      <c r="I69" s="44">
        <v>4028696.9353999998</v>
      </c>
      <c r="J69" s="44">
        <f t="shared" si="11"/>
        <v>2014348.4676999999</v>
      </c>
      <c r="K69" s="44">
        <f t="shared" si="12"/>
        <v>2014348.4676999999</v>
      </c>
      <c r="L69" s="44">
        <v>78410693.853499994</v>
      </c>
      <c r="M69" s="49">
        <f t="shared" si="3"/>
        <v>223118400.4727</v>
      </c>
      <c r="N69" s="48"/>
      <c r="O69" s="167"/>
      <c r="P69" s="50">
        <v>8</v>
      </c>
      <c r="Q69" s="167"/>
      <c r="R69" s="44" t="s">
        <v>256</v>
      </c>
      <c r="S69" s="44">
        <v>162260626.8035</v>
      </c>
      <c r="T69" s="44">
        <v>0</v>
      </c>
      <c r="U69" s="44">
        <v>5770432.3666000003</v>
      </c>
      <c r="V69" s="44">
        <v>8636943.4564999994</v>
      </c>
      <c r="W69" s="44">
        <v>5040931.7751000002</v>
      </c>
      <c r="X69" s="44">
        <f t="shared" si="15"/>
        <v>2520465.8875500001</v>
      </c>
      <c r="Y69" s="44">
        <f t="shared" si="16"/>
        <v>2520465.8875500001</v>
      </c>
      <c r="Z69" s="44">
        <v>78869767.329600006</v>
      </c>
      <c r="AA69" s="49">
        <f t="shared" si="9"/>
        <v>258058235.84375</v>
      </c>
    </row>
    <row r="70" spans="1:27" ht="24.9" customHeight="1" x14ac:dyDescent="0.25">
      <c r="A70" s="165"/>
      <c r="B70" s="167"/>
      <c r="C70" s="40">
        <v>24</v>
      </c>
      <c r="D70" s="44" t="s">
        <v>257</v>
      </c>
      <c r="E70" s="44">
        <v>132826934.1793</v>
      </c>
      <c r="F70" s="44">
        <v>0</v>
      </c>
      <c r="G70" s="44">
        <v>4723689.6297000004</v>
      </c>
      <c r="H70" s="44">
        <v>7748442.2940999996</v>
      </c>
      <c r="I70" s="44">
        <v>4126518.7143000001</v>
      </c>
      <c r="J70" s="44">
        <f t="shared" si="11"/>
        <v>2063259.3571500001</v>
      </c>
      <c r="K70" s="44">
        <f t="shared" si="12"/>
        <v>2063259.3571500001</v>
      </c>
      <c r="L70" s="44">
        <v>72126419.741600007</v>
      </c>
      <c r="M70" s="49">
        <f t="shared" si="3"/>
        <v>219488745.20185</v>
      </c>
      <c r="N70" s="48"/>
      <c r="O70" s="167"/>
      <c r="P70" s="50">
        <v>9</v>
      </c>
      <c r="Q70" s="167"/>
      <c r="R70" s="44" t="s">
        <v>258</v>
      </c>
      <c r="S70" s="44">
        <v>201578632.9903</v>
      </c>
      <c r="T70" s="44">
        <v>0</v>
      </c>
      <c r="U70" s="44">
        <v>7168688.3696999997</v>
      </c>
      <c r="V70" s="44">
        <v>10842649.846100001</v>
      </c>
      <c r="W70" s="44">
        <v>6262419.6408000002</v>
      </c>
      <c r="X70" s="44">
        <f t="shared" si="15"/>
        <v>3131209.8204000001</v>
      </c>
      <c r="Y70" s="44">
        <f t="shared" si="16"/>
        <v>3131209.8204000001</v>
      </c>
      <c r="Z70" s="44">
        <v>100031419.9347</v>
      </c>
      <c r="AA70" s="49">
        <f t="shared" si="9"/>
        <v>322752600.9612</v>
      </c>
    </row>
    <row r="71" spans="1:27" ht="24.9" customHeight="1" x14ac:dyDescent="0.25">
      <c r="A71" s="165"/>
      <c r="B71" s="167"/>
      <c r="C71" s="40">
        <v>25</v>
      </c>
      <c r="D71" s="44" t="s">
        <v>259</v>
      </c>
      <c r="E71" s="44">
        <v>156499553.10190001</v>
      </c>
      <c r="F71" s="44">
        <v>0</v>
      </c>
      <c r="G71" s="44">
        <v>5565552.8046000004</v>
      </c>
      <c r="H71" s="44">
        <v>9302322.5921999998</v>
      </c>
      <c r="I71" s="44">
        <v>4861953.1771999998</v>
      </c>
      <c r="J71" s="44">
        <f t="shared" si="11"/>
        <v>2430976.5885999999</v>
      </c>
      <c r="K71" s="44">
        <f t="shared" si="12"/>
        <v>2430976.5885999999</v>
      </c>
      <c r="L71" s="44">
        <v>87034421.646699995</v>
      </c>
      <c r="M71" s="49">
        <f t="shared" si="3"/>
        <v>260832826.734</v>
      </c>
      <c r="N71" s="48"/>
      <c r="O71" s="167"/>
      <c r="P71" s="50">
        <v>10</v>
      </c>
      <c r="Q71" s="167"/>
      <c r="R71" s="44" t="s">
        <v>260</v>
      </c>
      <c r="S71" s="44">
        <v>140360686.23769999</v>
      </c>
      <c r="T71" s="44">
        <v>0</v>
      </c>
      <c r="U71" s="44">
        <v>4991610.49</v>
      </c>
      <c r="V71" s="44">
        <v>8216321.6501000002</v>
      </c>
      <c r="W71" s="44">
        <v>4360568.9018000001</v>
      </c>
      <c r="X71" s="44">
        <f t="shared" si="15"/>
        <v>2180284.4509000001</v>
      </c>
      <c r="Y71" s="44">
        <f t="shared" si="16"/>
        <v>2180284.4509000001</v>
      </c>
      <c r="Z71" s="44">
        <v>74834301.599600002</v>
      </c>
      <c r="AA71" s="49">
        <f t="shared" si="9"/>
        <v>230583204.42830002</v>
      </c>
    </row>
    <row r="72" spans="1:27" ht="24.9" customHeight="1" x14ac:dyDescent="0.25">
      <c r="A72" s="165"/>
      <c r="B72" s="167"/>
      <c r="C72" s="40">
        <v>26</v>
      </c>
      <c r="D72" s="44" t="s">
        <v>261</v>
      </c>
      <c r="E72" s="44">
        <v>116577566.9444</v>
      </c>
      <c r="F72" s="44">
        <v>0</v>
      </c>
      <c r="G72" s="44">
        <v>4145817.6192000001</v>
      </c>
      <c r="H72" s="44">
        <v>7124960.4325999999</v>
      </c>
      <c r="I72" s="44">
        <v>3621701.5369000002</v>
      </c>
      <c r="J72" s="44">
        <f t="shared" si="11"/>
        <v>1810850.7684500001</v>
      </c>
      <c r="K72" s="44">
        <f t="shared" si="12"/>
        <v>1810850.7684500001</v>
      </c>
      <c r="L72" s="44">
        <v>66144704.939599998</v>
      </c>
      <c r="M72" s="49">
        <f t="shared" ref="M72:M135" si="17">E72+F72+G72+H72+I72-J72+L72</f>
        <v>195803900.70425001</v>
      </c>
      <c r="N72" s="48"/>
      <c r="O72" s="167"/>
      <c r="P72" s="50">
        <v>11</v>
      </c>
      <c r="Q72" s="167"/>
      <c r="R72" s="44" t="s">
        <v>262</v>
      </c>
      <c r="S72" s="44">
        <v>148257516.69490001</v>
      </c>
      <c r="T72" s="44">
        <v>0</v>
      </c>
      <c r="U72" s="44">
        <v>5272443.4127000002</v>
      </c>
      <c r="V72" s="44">
        <v>8759987.3274000008</v>
      </c>
      <c r="W72" s="44">
        <v>4605898.8032</v>
      </c>
      <c r="X72" s="44">
        <f t="shared" si="15"/>
        <v>2302949.4016</v>
      </c>
      <c r="Y72" s="44">
        <f t="shared" si="16"/>
        <v>2302949.4016</v>
      </c>
      <c r="Z72" s="44">
        <v>80050256.112100005</v>
      </c>
      <c r="AA72" s="49">
        <f t="shared" ref="AA72:AA135" si="18">S72+T72+U72+V72+W72-X72+Z72</f>
        <v>244643152.94870001</v>
      </c>
    </row>
    <row r="73" spans="1:27" ht="24.9" customHeight="1" x14ac:dyDescent="0.25">
      <c r="A73" s="165"/>
      <c r="B73" s="167"/>
      <c r="C73" s="40">
        <v>27</v>
      </c>
      <c r="D73" s="44" t="s">
        <v>263</v>
      </c>
      <c r="E73" s="44">
        <v>143041626.655</v>
      </c>
      <c r="F73" s="44">
        <v>0</v>
      </c>
      <c r="G73" s="44">
        <v>5086952.0750000002</v>
      </c>
      <c r="H73" s="44">
        <v>8470216.9839999992</v>
      </c>
      <c r="I73" s="44">
        <v>4443857.3618999999</v>
      </c>
      <c r="J73" s="44">
        <f t="shared" si="11"/>
        <v>2221928.68095</v>
      </c>
      <c r="K73" s="44">
        <f t="shared" si="12"/>
        <v>2221928.68095</v>
      </c>
      <c r="L73" s="44">
        <v>79051160.640400007</v>
      </c>
      <c r="M73" s="49">
        <f t="shared" si="17"/>
        <v>237871885.03535002</v>
      </c>
      <c r="N73" s="48"/>
      <c r="O73" s="167"/>
      <c r="P73" s="50">
        <v>12</v>
      </c>
      <c r="Q73" s="167"/>
      <c r="R73" s="44" t="s">
        <v>264</v>
      </c>
      <c r="S73" s="44">
        <v>163560266.67199999</v>
      </c>
      <c r="T73" s="44">
        <v>0</v>
      </c>
      <c r="U73" s="44">
        <v>5816651.1204000004</v>
      </c>
      <c r="V73" s="44">
        <v>9532121.3602000009</v>
      </c>
      <c r="W73" s="44">
        <v>5081307.5338000003</v>
      </c>
      <c r="X73" s="44">
        <f t="shared" si="15"/>
        <v>2540653.7669000002</v>
      </c>
      <c r="Y73" s="44">
        <f t="shared" si="16"/>
        <v>2540653.7669000002</v>
      </c>
      <c r="Z73" s="44">
        <v>87458146.955899999</v>
      </c>
      <c r="AA73" s="49">
        <f t="shared" si="18"/>
        <v>268907839.87540001</v>
      </c>
    </row>
    <row r="74" spans="1:27" ht="24.9" customHeight="1" x14ac:dyDescent="0.25">
      <c r="A74" s="165"/>
      <c r="B74" s="167"/>
      <c r="C74" s="40">
        <v>28</v>
      </c>
      <c r="D74" s="44" t="s">
        <v>265</v>
      </c>
      <c r="E74" s="44">
        <v>116619081.64129999</v>
      </c>
      <c r="F74" s="44">
        <v>0</v>
      </c>
      <c r="G74" s="44">
        <v>4147293.9956</v>
      </c>
      <c r="H74" s="44">
        <v>7315071.0560999997</v>
      </c>
      <c r="I74" s="44">
        <v>3622991.2691000002</v>
      </c>
      <c r="J74" s="44">
        <f t="shared" si="11"/>
        <v>1811495.6345500001</v>
      </c>
      <c r="K74" s="44">
        <f t="shared" si="12"/>
        <v>1811495.6345500001</v>
      </c>
      <c r="L74" s="44">
        <v>67968635.354800001</v>
      </c>
      <c r="M74" s="49">
        <f t="shared" si="17"/>
        <v>197861577.68234998</v>
      </c>
      <c r="N74" s="48"/>
      <c r="O74" s="167"/>
      <c r="P74" s="50">
        <v>13</v>
      </c>
      <c r="Q74" s="167"/>
      <c r="R74" s="44" t="s">
        <v>266</v>
      </c>
      <c r="S74" s="44">
        <v>136117868.64379999</v>
      </c>
      <c r="T74" s="44">
        <v>0</v>
      </c>
      <c r="U74" s="44">
        <v>4840724.2741</v>
      </c>
      <c r="V74" s="44">
        <v>7563182.3124000002</v>
      </c>
      <c r="W74" s="44">
        <v>4228757.7874999996</v>
      </c>
      <c r="X74" s="44">
        <f t="shared" si="15"/>
        <v>2114378.8937499998</v>
      </c>
      <c r="Y74" s="44">
        <f t="shared" si="16"/>
        <v>2114378.8937499998</v>
      </c>
      <c r="Z74" s="44">
        <v>68568051.553000003</v>
      </c>
      <c r="AA74" s="49">
        <f t="shared" si="18"/>
        <v>219204205.67704999</v>
      </c>
    </row>
    <row r="75" spans="1:27" ht="24.9" customHeight="1" x14ac:dyDescent="0.25">
      <c r="A75" s="165"/>
      <c r="B75" s="167"/>
      <c r="C75" s="40">
        <v>29</v>
      </c>
      <c r="D75" s="44" t="s">
        <v>267</v>
      </c>
      <c r="E75" s="44">
        <v>152090004.1516</v>
      </c>
      <c r="F75" s="44">
        <v>1E-4</v>
      </c>
      <c r="G75" s="44">
        <v>5408737.165</v>
      </c>
      <c r="H75" s="44">
        <v>8310931.1666000001</v>
      </c>
      <c r="I75" s="44">
        <v>4724962.2395000001</v>
      </c>
      <c r="J75" s="44">
        <f t="shared" si="11"/>
        <v>2362481.1197500001</v>
      </c>
      <c r="K75" s="44">
        <f t="shared" si="12"/>
        <v>2362481.1197500001</v>
      </c>
      <c r="L75" s="44">
        <v>77522964.8891</v>
      </c>
      <c r="M75" s="49">
        <f t="shared" si="17"/>
        <v>245695118.49214995</v>
      </c>
      <c r="N75" s="48"/>
      <c r="O75" s="167"/>
      <c r="P75" s="50">
        <v>14</v>
      </c>
      <c r="Q75" s="167"/>
      <c r="R75" s="44" t="s">
        <v>268</v>
      </c>
      <c r="S75" s="44">
        <v>156204149.98289999</v>
      </c>
      <c r="T75" s="44">
        <v>0</v>
      </c>
      <c r="U75" s="44">
        <v>5555047.4605</v>
      </c>
      <c r="V75" s="44">
        <v>8825394.2828000002</v>
      </c>
      <c r="W75" s="44">
        <v>4852775.9232999999</v>
      </c>
      <c r="X75" s="44">
        <f t="shared" si="15"/>
        <v>2426387.96165</v>
      </c>
      <c r="Y75" s="44">
        <f t="shared" si="16"/>
        <v>2426387.96165</v>
      </c>
      <c r="Z75" s="44">
        <v>80677773.570500001</v>
      </c>
      <c r="AA75" s="49">
        <f t="shared" si="18"/>
        <v>253688753.25834996</v>
      </c>
    </row>
    <row r="76" spans="1:27" ht="24.9" customHeight="1" x14ac:dyDescent="0.25">
      <c r="A76" s="165"/>
      <c r="B76" s="167"/>
      <c r="C76" s="40">
        <v>30</v>
      </c>
      <c r="D76" s="44" t="s">
        <v>269</v>
      </c>
      <c r="E76" s="44">
        <v>125846991.2084</v>
      </c>
      <c r="F76" s="44">
        <v>0</v>
      </c>
      <c r="G76" s="44">
        <v>4475463.7377000004</v>
      </c>
      <c r="H76" s="44">
        <v>7451101.4725000001</v>
      </c>
      <c r="I76" s="44">
        <v>3909673.6483999998</v>
      </c>
      <c r="J76" s="44">
        <f t="shared" si="11"/>
        <v>1954836.8241999999</v>
      </c>
      <c r="K76" s="44">
        <f t="shared" si="12"/>
        <v>1954836.8241999999</v>
      </c>
      <c r="L76" s="44">
        <v>69273717.676200002</v>
      </c>
      <c r="M76" s="49">
        <f t="shared" si="17"/>
        <v>209002110.919</v>
      </c>
      <c r="N76" s="48"/>
      <c r="O76" s="167"/>
      <c r="P76" s="50">
        <v>15</v>
      </c>
      <c r="Q76" s="167"/>
      <c r="R76" s="44" t="s">
        <v>270</v>
      </c>
      <c r="S76" s="44">
        <v>180713410.8836</v>
      </c>
      <c r="T76" s="44">
        <v>0</v>
      </c>
      <c r="U76" s="44">
        <v>6426663.9157999996</v>
      </c>
      <c r="V76" s="44">
        <v>9209901.8192999996</v>
      </c>
      <c r="W76" s="44">
        <v>5614202.2439999999</v>
      </c>
      <c r="X76" s="44">
        <f t="shared" si="15"/>
        <v>2807101.122</v>
      </c>
      <c r="Y76" s="44">
        <f t="shared" si="16"/>
        <v>2807101.122</v>
      </c>
      <c r="Z76" s="44">
        <v>84366757.268299997</v>
      </c>
      <c r="AA76" s="49">
        <f t="shared" si="18"/>
        <v>283523835.00899994</v>
      </c>
    </row>
    <row r="77" spans="1:27" ht="24.9" customHeight="1" x14ac:dyDescent="0.25">
      <c r="A77" s="165"/>
      <c r="B77" s="168"/>
      <c r="C77" s="40">
        <v>31</v>
      </c>
      <c r="D77" s="44" t="s">
        <v>271</v>
      </c>
      <c r="E77" s="44">
        <v>190223863.96489999</v>
      </c>
      <c r="F77" s="44">
        <v>0</v>
      </c>
      <c r="G77" s="44">
        <v>6764881.6792000001</v>
      </c>
      <c r="H77" s="44">
        <v>11799660.830499999</v>
      </c>
      <c r="I77" s="44">
        <v>5909662.3693000004</v>
      </c>
      <c r="J77" s="44">
        <f t="shared" si="11"/>
        <v>2954831.1846500002</v>
      </c>
      <c r="K77" s="44">
        <f t="shared" si="12"/>
        <v>2954831.1846500002</v>
      </c>
      <c r="L77" s="44">
        <v>110994004.1576</v>
      </c>
      <c r="M77" s="49">
        <f t="shared" si="17"/>
        <v>322737241.81685001</v>
      </c>
      <c r="N77" s="48"/>
      <c r="O77" s="167"/>
      <c r="P77" s="50">
        <v>16</v>
      </c>
      <c r="Q77" s="167"/>
      <c r="R77" s="44" t="s">
        <v>272</v>
      </c>
      <c r="S77" s="44">
        <v>144786462.6108</v>
      </c>
      <c r="T77" s="44">
        <v>0</v>
      </c>
      <c r="U77" s="44">
        <v>5149003.2213000003</v>
      </c>
      <c r="V77" s="44">
        <v>8281144.9404999996</v>
      </c>
      <c r="W77" s="44">
        <v>4498063.9748999998</v>
      </c>
      <c r="X77" s="44">
        <f t="shared" si="15"/>
        <v>2249031.9874499999</v>
      </c>
      <c r="Y77" s="44">
        <f t="shared" si="16"/>
        <v>2249031.9874499999</v>
      </c>
      <c r="Z77" s="44">
        <v>75456219.348399997</v>
      </c>
      <c r="AA77" s="49">
        <f t="shared" si="18"/>
        <v>235921862.10845</v>
      </c>
    </row>
    <row r="78" spans="1:27" ht="24.9" customHeight="1" x14ac:dyDescent="0.25">
      <c r="A78" s="40"/>
      <c r="B78" s="156" t="s">
        <v>273</v>
      </c>
      <c r="C78" s="157"/>
      <c r="D78" s="45"/>
      <c r="E78" s="45">
        <f>SUM(E47:E77)</f>
        <v>4304055242.6533985</v>
      </c>
      <c r="F78" s="45">
        <f t="shared" ref="F78:H78" si="19">SUM(F47:F77)</f>
        <v>2.0000000000000001E-4</v>
      </c>
      <c r="G78" s="45">
        <f t="shared" si="19"/>
        <v>153063994.4461</v>
      </c>
      <c r="H78" s="45">
        <f t="shared" si="19"/>
        <v>262251789.27399999</v>
      </c>
      <c r="I78" s="45">
        <f t="shared" ref="I78:M78" si="20">SUM(I47:I77)</f>
        <v>133713577.11270002</v>
      </c>
      <c r="J78" s="45">
        <f t="shared" si="20"/>
        <v>66856788.556350008</v>
      </c>
      <c r="K78" s="45">
        <f t="shared" si="20"/>
        <v>66856788.556350008</v>
      </c>
      <c r="L78" s="45">
        <f t="shared" si="20"/>
        <v>2447468516.5163994</v>
      </c>
      <c r="M78" s="45">
        <f t="shared" si="20"/>
        <v>7233696331.4464502</v>
      </c>
      <c r="N78" s="48"/>
      <c r="O78" s="167"/>
      <c r="P78" s="50">
        <v>17</v>
      </c>
      <c r="Q78" s="167"/>
      <c r="R78" s="44" t="s">
        <v>274</v>
      </c>
      <c r="S78" s="44">
        <v>142682543.82440001</v>
      </c>
      <c r="T78" s="44">
        <v>0</v>
      </c>
      <c r="U78" s="44">
        <v>5074182.1059999997</v>
      </c>
      <c r="V78" s="44">
        <v>7645880.3425000003</v>
      </c>
      <c r="W78" s="44">
        <v>4432701.7779000001</v>
      </c>
      <c r="X78" s="44">
        <f t="shared" si="15"/>
        <v>2216350.8889500001</v>
      </c>
      <c r="Y78" s="44">
        <f t="shared" si="16"/>
        <v>2216350.8889500001</v>
      </c>
      <c r="Z78" s="44">
        <v>69361460.408600003</v>
      </c>
      <c r="AA78" s="49">
        <f t="shared" si="18"/>
        <v>226980417.57045004</v>
      </c>
    </row>
    <row r="79" spans="1:27" ht="24.9" customHeight="1" x14ac:dyDescent="0.25">
      <c r="A79" s="165">
        <v>4</v>
      </c>
      <c r="B79" s="166" t="s">
        <v>275</v>
      </c>
      <c r="C79" s="40">
        <v>1</v>
      </c>
      <c r="D79" s="44" t="s">
        <v>276</v>
      </c>
      <c r="E79" s="44">
        <v>213959562.9677</v>
      </c>
      <c r="F79" s="44">
        <v>0</v>
      </c>
      <c r="G79" s="44">
        <v>7608988.1546</v>
      </c>
      <c r="H79" s="44">
        <v>15802913.807499999</v>
      </c>
      <c r="I79" s="44">
        <v>6647056.5335999997</v>
      </c>
      <c r="J79" s="44">
        <v>0</v>
      </c>
      <c r="K79" s="44">
        <f t="shared" si="12"/>
        <v>6647056.5335999997</v>
      </c>
      <c r="L79" s="44">
        <v>129552568.1802</v>
      </c>
      <c r="M79" s="49">
        <f t="shared" si="17"/>
        <v>373571089.64359999</v>
      </c>
      <c r="N79" s="48"/>
      <c r="O79" s="167"/>
      <c r="P79" s="50">
        <v>18</v>
      </c>
      <c r="Q79" s="167"/>
      <c r="R79" s="44" t="s">
        <v>277</v>
      </c>
      <c r="S79" s="44">
        <v>148068709.59169999</v>
      </c>
      <c r="T79" s="44">
        <v>0</v>
      </c>
      <c r="U79" s="44">
        <v>5265728.9149000002</v>
      </c>
      <c r="V79" s="44">
        <v>8324555.0224000001</v>
      </c>
      <c r="W79" s="44">
        <v>4600033.1551999999</v>
      </c>
      <c r="X79" s="44">
        <f t="shared" si="15"/>
        <v>2300016.5776</v>
      </c>
      <c r="Y79" s="44">
        <f t="shared" si="16"/>
        <v>2300016.5776</v>
      </c>
      <c r="Z79" s="44">
        <v>75872697.750699997</v>
      </c>
      <c r="AA79" s="49">
        <f t="shared" si="18"/>
        <v>239831707.85729998</v>
      </c>
    </row>
    <row r="80" spans="1:27" ht="24.9" customHeight="1" x14ac:dyDescent="0.25">
      <c r="A80" s="165"/>
      <c r="B80" s="167"/>
      <c r="C80" s="40">
        <v>2</v>
      </c>
      <c r="D80" s="44" t="s">
        <v>278</v>
      </c>
      <c r="E80" s="44">
        <v>140711985.94710001</v>
      </c>
      <c r="F80" s="44">
        <v>0</v>
      </c>
      <c r="G80" s="44">
        <v>5004103.67</v>
      </c>
      <c r="H80" s="44">
        <v>11847835.835000001</v>
      </c>
      <c r="I80" s="44">
        <v>4371482.6885000002</v>
      </c>
      <c r="J80" s="44">
        <v>0</v>
      </c>
      <c r="K80" s="44">
        <f t="shared" si="12"/>
        <v>4371482.6885000002</v>
      </c>
      <c r="L80" s="44">
        <v>91607360.931899995</v>
      </c>
      <c r="M80" s="49">
        <f t="shared" si="17"/>
        <v>253542769.07249999</v>
      </c>
      <c r="N80" s="48"/>
      <c r="O80" s="167"/>
      <c r="P80" s="50">
        <v>19</v>
      </c>
      <c r="Q80" s="167"/>
      <c r="R80" s="44" t="s">
        <v>279</v>
      </c>
      <c r="S80" s="44">
        <v>179143330.14539999</v>
      </c>
      <c r="T80" s="44">
        <v>0</v>
      </c>
      <c r="U80" s="44">
        <v>6370827.5438999999</v>
      </c>
      <c r="V80" s="44">
        <v>8745596.3379999995</v>
      </c>
      <c r="W80" s="44">
        <v>5565424.7307000002</v>
      </c>
      <c r="X80" s="44">
        <f t="shared" si="15"/>
        <v>2782712.3653500001</v>
      </c>
      <c r="Y80" s="44">
        <f t="shared" si="16"/>
        <v>2782712.3653500001</v>
      </c>
      <c r="Z80" s="44">
        <v>79912188.272</v>
      </c>
      <c r="AA80" s="49">
        <f t="shared" si="18"/>
        <v>276954654.66464996</v>
      </c>
    </row>
    <row r="81" spans="1:27" ht="24.9" customHeight="1" x14ac:dyDescent="0.25">
      <c r="A81" s="165"/>
      <c r="B81" s="167"/>
      <c r="C81" s="40">
        <v>3</v>
      </c>
      <c r="D81" s="44" t="s">
        <v>280</v>
      </c>
      <c r="E81" s="44">
        <v>144752841.31240001</v>
      </c>
      <c r="F81" s="44">
        <v>0</v>
      </c>
      <c r="G81" s="44">
        <v>5147807.5558000002</v>
      </c>
      <c r="H81" s="44">
        <v>12104739.618100001</v>
      </c>
      <c r="I81" s="44">
        <v>4497019.4660999998</v>
      </c>
      <c r="J81" s="44">
        <v>0</v>
      </c>
      <c r="K81" s="44">
        <f t="shared" si="12"/>
        <v>4497019.4660999998</v>
      </c>
      <c r="L81" s="44">
        <v>94072108.115700006</v>
      </c>
      <c r="M81" s="49">
        <f t="shared" si="17"/>
        <v>260574516.06810001</v>
      </c>
      <c r="N81" s="48"/>
      <c r="O81" s="167"/>
      <c r="P81" s="50">
        <v>20</v>
      </c>
      <c r="Q81" s="167"/>
      <c r="R81" s="44" t="s">
        <v>281</v>
      </c>
      <c r="S81" s="44">
        <v>137659264.29249999</v>
      </c>
      <c r="T81" s="44">
        <v>0</v>
      </c>
      <c r="U81" s="44">
        <v>4895540.5256000003</v>
      </c>
      <c r="V81" s="44">
        <v>7825357.3197999997</v>
      </c>
      <c r="W81" s="44">
        <v>4276644.1446000002</v>
      </c>
      <c r="X81" s="44">
        <f t="shared" si="15"/>
        <v>2138322.0723000001</v>
      </c>
      <c r="Y81" s="44">
        <f t="shared" si="16"/>
        <v>2138322.0723000001</v>
      </c>
      <c r="Z81" s="44">
        <v>71083371.114299998</v>
      </c>
      <c r="AA81" s="49">
        <f t="shared" si="18"/>
        <v>223601855.32449996</v>
      </c>
    </row>
    <row r="82" spans="1:27" ht="24.9" customHeight="1" x14ac:dyDescent="0.25">
      <c r="A82" s="165"/>
      <c r="B82" s="167"/>
      <c r="C82" s="40">
        <v>4</v>
      </c>
      <c r="D82" s="44" t="s">
        <v>282</v>
      </c>
      <c r="E82" s="44">
        <v>174962048.07620001</v>
      </c>
      <c r="F82" s="44">
        <v>0</v>
      </c>
      <c r="G82" s="44">
        <v>6222129.6997999996</v>
      </c>
      <c r="H82" s="44">
        <v>14249453.0186</v>
      </c>
      <c r="I82" s="44">
        <v>5435525.3333000001</v>
      </c>
      <c r="J82" s="44">
        <v>0</v>
      </c>
      <c r="K82" s="44">
        <f t="shared" si="12"/>
        <v>5435525.3333000001</v>
      </c>
      <c r="L82" s="44">
        <v>114648591.06640001</v>
      </c>
      <c r="M82" s="49">
        <f t="shared" si="17"/>
        <v>315517747.1943</v>
      </c>
      <c r="N82" s="48"/>
      <c r="O82" s="168"/>
      <c r="P82" s="50">
        <v>21</v>
      </c>
      <c r="Q82" s="168"/>
      <c r="R82" s="44" t="s">
        <v>283</v>
      </c>
      <c r="S82" s="44">
        <v>164426814.66819999</v>
      </c>
      <c r="T82" s="44">
        <v>0</v>
      </c>
      <c r="U82" s="44">
        <v>5847467.9408999998</v>
      </c>
      <c r="V82" s="44">
        <v>9024971.2224000003</v>
      </c>
      <c r="W82" s="44">
        <v>5108228.4781999998</v>
      </c>
      <c r="X82" s="44">
        <f t="shared" si="15"/>
        <v>2554114.2390999999</v>
      </c>
      <c r="Y82" s="44">
        <f t="shared" si="16"/>
        <v>2554114.2390999999</v>
      </c>
      <c r="Z82" s="44">
        <v>82592524.275900006</v>
      </c>
      <c r="AA82" s="49">
        <f t="shared" si="18"/>
        <v>264445892.34649998</v>
      </c>
    </row>
    <row r="83" spans="1:27" ht="24.9" customHeight="1" x14ac:dyDescent="0.25">
      <c r="A83" s="165"/>
      <c r="B83" s="167"/>
      <c r="C83" s="40">
        <v>5</v>
      </c>
      <c r="D83" s="44" t="s">
        <v>284</v>
      </c>
      <c r="E83" s="44">
        <v>132877983.36229999</v>
      </c>
      <c r="F83" s="44">
        <v>0</v>
      </c>
      <c r="G83" s="44">
        <v>4725505.0784999998</v>
      </c>
      <c r="H83" s="44">
        <v>11105067.445800001</v>
      </c>
      <c r="I83" s="44">
        <v>4128104.6532999999</v>
      </c>
      <c r="J83" s="44">
        <v>0</v>
      </c>
      <c r="K83" s="44">
        <f t="shared" si="12"/>
        <v>4128104.6532999999</v>
      </c>
      <c r="L83" s="44">
        <v>84481205.478</v>
      </c>
      <c r="M83" s="49">
        <f t="shared" si="17"/>
        <v>237317866.01789999</v>
      </c>
      <c r="N83" s="48"/>
      <c r="O83" s="40"/>
      <c r="P83" s="157" t="s">
        <v>285</v>
      </c>
      <c r="Q83" s="160"/>
      <c r="R83" s="45"/>
      <c r="S83" s="45">
        <f>SUM(S62:S82)</f>
        <v>3389171404.4807992</v>
      </c>
      <c r="T83" s="45">
        <f t="shared" ref="T83:V83" si="21">SUM(T62:T82)</f>
        <v>0</v>
      </c>
      <c r="U83" s="45">
        <f t="shared" si="21"/>
        <v>120528219.03650002</v>
      </c>
      <c r="V83" s="45">
        <f t="shared" si="21"/>
        <v>185185959.25220001</v>
      </c>
      <c r="W83" s="45">
        <f t="shared" ref="W83:AA83" si="22">SUM(W62:W82)</f>
        <v>105290988.70550002</v>
      </c>
      <c r="X83" s="45">
        <f t="shared" si="22"/>
        <v>52645494.352750011</v>
      </c>
      <c r="Y83" s="45">
        <f t="shared" si="22"/>
        <v>52645494.352750011</v>
      </c>
      <c r="Z83" s="45">
        <f t="shared" si="22"/>
        <v>1692819843.2766004</v>
      </c>
      <c r="AA83" s="45">
        <f t="shared" si="22"/>
        <v>5440350920.3988504</v>
      </c>
    </row>
    <row r="84" spans="1:27" ht="24.9" customHeight="1" x14ac:dyDescent="0.25">
      <c r="A84" s="165"/>
      <c r="B84" s="167"/>
      <c r="C84" s="40">
        <v>6</v>
      </c>
      <c r="D84" s="44" t="s">
        <v>286</v>
      </c>
      <c r="E84" s="44">
        <v>152972189.06889999</v>
      </c>
      <c r="F84" s="44">
        <v>0</v>
      </c>
      <c r="G84" s="44">
        <v>5440110.0771000003</v>
      </c>
      <c r="H84" s="44">
        <v>12499315.375399999</v>
      </c>
      <c r="I84" s="44">
        <v>4752368.9743999997</v>
      </c>
      <c r="J84" s="44">
        <v>0</v>
      </c>
      <c r="K84" s="44">
        <f t="shared" si="12"/>
        <v>4752368.9743999997</v>
      </c>
      <c r="L84" s="44">
        <v>97857686.804299995</v>
      </c>
      <c r="M84" s="49">
        <f t="shared" si="17"/>
        <v>273521670.30010003</v>
      </c>
      <c r="N84" s="48"/>
      <c r="O84" s="166">
        <v>22</v>
      </c>
      <c r="P84" s="53">
        <v>1</v>
      </c>
      <c r="Q84" s="165" t="s">
        <v>107</v>
      </c>
      <c r="R84" s="54" t="s">
        <v>287</v>
      </c>
      <c r="S84" s="44">
        <v>175631442.35589999</v>
      </c>
      <c r="T84" s="55">
        <f>-8911571.37</f>
        <v>-8911571.3699999992</v>
      </c>
      <c r="U84" s="55">
        <v>6245935.1941</v>
      </c>
      <c r="V84" s="55">
        <v>10122558.2499</v>
      </c>
      <c r="W84" s="44">
        <v>5456321.3265000004</v>
      </c>
      <c r="X84" s="44">
        <f t="shared" si="15"/>
        <v>2728160.6632500002</v>
      </c>
      <c r="Y84" s="44">
        <f t="shared" ref="Y84:Y104" si="23">W84-X84</f>
        <v>2728160.6632500002</v>
      </c>
      <c r="Z84" s="44">
        <v>91146703.023100004</v>
      </c>
      <c r="AA84" s="49">
        <f t="shared" si="18"/>
        <v>276963228.11624998</v>
      </c>
    </row>
    <row r="85" spans="1:27" ht="24.9" customHeight="1" x14ac:dyDescent="0.25">
      <c r="A85" s="165"/>
      <c r="B85" s="167"/>
      <c r="C85" s="40">
        <v>7</v>
      </c>
      <c r="D85" s="44" t="s">
        <v>288</v>
      </c>
      <c r="E85" s="44">
        <v>141770710.63460001</v>
      </c>
      <c r="F85" s="44">
        <v>0</v>
      </c>
      <c r="G85" s="44">
        <v>5041754.82</v>
      </c>
      <c r="H85" s="44">
        <v>11940474.4089</v>
      </c>
      <c r="I85" s="44">
        <v>4404373.9636000004</v>
      </c>
      <c r="J85" s="44">
        <v>0</v>
      </c>
      <c r="K85" s="44">
        <f t="shared" si="12"/>
        <v>4404373.9636000004</v>
      </c>
      <c r="L85" s="44">
        <v>92496139.841800004</v>
      </c>
      <c r="M85" s="49">
        <f t="shared" si="17"/>
        <v>255653453.66890001</v>
      </c>
      <c r="N85" s="48"/>
      <c r="O85" s="167"/>
      <c r="P85" s="53">
        <v>2</v>
      </c>
      <c r="Q85" s="165"/>
      <c r="R85" s="54" t="s">
        <v>289</v>
      </c>
      <c r="S85" s="44">
        <v>155297828.97530001</v>
      </c>
      <c r="T85" s="55">
        <f t="shared" ref="T85:T104" si="24">-8911571.37</f>
        <v>-8911571.3699999992</v>
      </c>
      <c r="U85" s="55">
        <v>5522816.2028000001</v>
      </c>
      <c r="V85" s="55">
        <v>8665712.2525999993</v>
      </c>
      <c r="W85" s="44">
        <v>4824619.3553999998</v>
      </c>
      <c r="X85" s="44">
        <f t="shared" si="15"/>
        <v>2412309.6776999999</v>
      </c>
      <c r="Y85" s="44">
        <f t="shared" si="23"/>
        <v>2412309.6776999999</v>
      </c>
      <c r="Z85" s="44">
        <v>77169652.841000006</v>
      </c>
      <c r="AA85" s="49">
        <f t="shared" si="18"/>
        <v>240156748.5794</v>
      </c>
    </row>
    <row r="86" spans="1:27" ht="24.9" customHeight="1" x14ac:dyDescent="0.25">
      <c r="A86" s="165"/>
      <c r="B86" s="167"/>
      <c r="C86" s="40">
        <v>8</v>
      </c>
      <c r="D86" s="44" t="s">
        <v>290</v>
      </c>
      <c r="E86" s="44">
        <v>126760630.8266</v>
      </c>
      <c r="F86" s="44">
        <v>0</v>
      </c>
      <c r="G86" s="44">
        <v>4507955.2652000003</v>
      </c>
      <c r="H86" s="44">
        <v>10809112.828400001</v>
      </c>
      <c r="I86" s="44">
        <v>3938057.5828</v>
      </c>
      <c r="J86" s="44">
        <v>0</v>
      </c>
      <c r="K86" s="44">
        <f t="shared" si="12"/>
        <v>3938057.5828</v>
      </c>
      <c r="L86" s="44">
        <v>81641802.722900003</v>
      </c>
      <c r="M86" s="49">
        <f t="shared" si="17"/>
        <v>227657559.22589999</v>
      </c>
      <c r="N86" s="48"/>
      <c r="O86" s="167"/>
      <c r="P86" s="53">
        <v>3</v>
      </c>
      <c r="Q86" s="165"/>
      <c r="R86" s="54" t="s">
        <v>291</v>
      </c>
      <c r="S86" s="44">
        <v>195993386.19580001</v>
      </c>
      <c r="T86" s="55">
        <f t="shared" si="24"/>
        <v>-8911571.3699999992</v>
      </c>
      <c r="U86" s="55">
        <v>6970061.6941</v>
      </c>
      <c r="V86" s="55">
        <v>11311027.7996</v>
      </c>
      <c r="W86" s="44">
        <v>6088903.4367000004</v>
      </c>
      <c r="X86" s="44">
        <f t="shared" si="15"/>
        <v>3044451.7183500002</v>
      </c>
      <c r="Y86" s="44">
        <f t="shared" si="23"/>
        <v>3044451.7183500002</v>
      </c>
      <c r="Z86" s="44">
        <v>102548936.72939999</v>
      </c>
      <c r="AA86" s="49">
        <f t="shared" si="18"/>
        <v>310956292.76725</v>
      </c>
    </row>
    <row r="87" spans="1:27" ht="24.9" customHeight="1" x14ac:dyDescent="0.25">
      <c r="A87" s="165"/>
      <c r="B87" s="167"/>
      <c r="C87" s="40">
        <v>9</v>
      </c>
      <c r="D87" s="44" t="s">
        <v>292</v>
      </c>
      <c r="E87" s="44">
        <v>140791442.22679999</v>
      </c>
      <c r="F87" s="44">
        <v>0</v>
      </c>
      <c r="G87" s="44">
        <v>5006929.3529000003</v>
      </c>
      <c r="H87" s="44">
        <v>11937209.533</v>
      </c>
      <c r="I87" s="44">
        <v>4373951.1474000001</v>
      </c>
      <c r="J87" s="44">
        <v>0</v>
      </c>
      <c r="K87" s="44">
        <f t="shared" si="12"/>
        <v>4373951.1474000001</v>
      </c>
      <c r="L87" s="44">
        <v>92464816.466199994</v>
      </c>
      <c r="M87" s="49">
        <f t="shared" si="17"/>
        <v>254574348.72629997</v>
      </c>
      <c r="N87" s="48"/>
      <c r="O87" s="167"/>
      <c r="P87" s="53">
        <v>4</v>
      </c>
      <c r="Q87" s="165"/>
      <c r="R87" s="54" t="s">
        <v>293</v>
      </c>
      <c r="S87" s="44">
        <v>155185555.88080001</v>
      </c>
      <c r="T87" s="55">
        <f t="shared" si="24"/>
        <v>-8911571.3699999992</v>
      </c>
      <c r="U87" s="55">
        <v>5518823.4639999997</v>
      </c>
      <c r="V87" s="55">
        <v>8988041.2306999993</v>
      </c>
      <c r="W87" s="44">
        <v>4821131.3803000003</v>
      </c>
      <c r="X87" s="44">
        <f t="shared" si="15"/>
        <v>2410565.6901500002</v>
      </c>
      <c r="Y87" s="44">
        <f t="shared" si="23"/>
        <v>2410565.6901500002</v>
      </c>
      <c r="Z87" s="44">
        <v>80262092.474099994</v>
      </c>
      <c r="AA87" s="49">
        <f t="shared" si="18"/>
        <v>243453507.36974999</v>
      </c>
    </row>
    <row r="88" spans="1:27" ht="24.9" customHeight="1" x14ac:dyDescent="0.25">
      <c r="A88" s="165"/>
      <c r="B88" s="167"/>
      <c r="C88" s="40">
        <v>10</v>
      </c>
      <c r="D88" s="44" t="s">
        <v>294</v>
      </c>
      <c r="E88" s="44">
        <v>222737136.9152</v>
      </c>
      <c r="F88" s="44">
        <v>0</v>
      </c>
      <c r="G88" s="44">
        <v>7921142.7282999996</v>
      </c>
      <c r="H88" s="44">
        <v>16908429.973700002</v>
      </c>
      <c r="I88" s="44">
        <v>6919748.3893999998</v>
      </c>
      <c r="J88" s="44">
        <v>0</v>
      </c>
      <c r="K88" s="44">
        <f t="shared" si="12"/>
        <v>6919748.3893999998</v>
      </c>
      <c r="L88" s="44">
        <v>140158943.15790001</v>
      </c>
      <c r="M88" s="49">
        <f t="shared" si="17"/>
        <v>394645401.1645</v>
      </c>
      <c r="N88" s="48"/>
      <c r="O88" s="167"/>
      <c r="P88" s="53">
        <v>5</v>
      </c>
      <c r="Q88" s="165"/>
      <c r="R88" s="54" t="s">
        <v>295</v>
      </c>
      <c r="S88" s="44">
        <v>212186856.81209999</v>
      </c>
      <c r="T88" s="55">
        <f t="shared" si="24"/>
        <v>-8911571.3699999992</v>
      </c>
      <c r="U88" s="55">
        <v>7545945.8677000003</v>
      </c>
      <c r="V88" s="55">
        <v>11182603.2673</v>
      </c>
      <c r="W88" s="44">
        <v>6591984.0804000003</v>
      </c>
      <c r="X88" s="44">
        <f t="shared" si="15"/>
        <v>3295992.0402000002</v>
      </c>
      <c r="Y88" s="44">
        <f t="shared" si="23"/>
        <v>3295992.0402000002</v>
      </c>
      <c r="Z88" s="44">
        <v>101316825.6239</v>
      </c>
      <c r="AA88" s="49">
        <f t="shared" si="18"/>
        <v>326616652.24119997</v>
      </c>
    </row>
    <row r="89" spans="1:27" ht="24.9" customHeight="1" x14ac:dyDescent="0.25">
      <c r="A89" s="165"/>
      <c r="B89" s="167"/>
      <c r="C89" s="40">
        <v>11</v>
      </c>
      <c r="D89" s="44" t="s">
        <v>296</v>
      </c>
      <c r="E89" s="44">
        <v>154802579.1408</v>
      </c>
      <c r="F89" s="44">
        <v>0</v>
      </c>
      <c r="G89" s="44">
        <v>5505203.7620000001</v>
      </c>
      <c r="H89" s="44">
        <v>12839190.781500001</v>
      </c>
      <c r="I89" s="44">
        <v>4809233.4870999996</v>
      </c>
      <c r="J89" s="44">
        <v>0</v>
      </c>
      <c r="K89" s="44">
        <f t="shared" si="12"/>
        <v>4809233.4870999996</v>
      </c>
      <c r="L89" s="44">
        <v>101118467.7076</v>
      </c>
      <c r="M89" s="49">
        <f t="shared" si="17"/>
        <v>279074674.87900001</v>
      </c>
      <c r="N89" s="48"/>
      <c r="O89" s="167"/>
      <c r="P89" s="53">
        <v>6</v>
      </c>
      <c r="Q89" s="165"/>
      <c r="R89" s="54" t="s">
        <v>297</v>
      </c>
      <c r="S89" s="44">
        <v>164976834.0801</v>
      </c>
      <c r="T89" s="55">
        <f t="shared" si="24"/>
        <v>-8911571.3699999992</v>
      </c>
      <c r="U89" s="55">
        <v>5867028.1377999997</v>
      </c>
      <c r="V89" s="55">
        <v>8771647.4441999998</v>
      </c>
      <c r="W89" s="44">
        <v>5125315.8664999995</v>
      </c>
      <c r="X89" s="44">
        <f t="shared" si="15"/>
        <v>2562657.9332499998</v>
      </c>
      <c r="Y89" s="44">
        <f t="shared" si="23"/>
        <v>2562657.9332499998</v>
      </c>
      <c r="Z89" s="44">
        <v>78186000.135499999</v>
      </c>
      <c r="AA89" s="49">
        <f t="shared" si="18"/>
        <v>251452596.36084998</v>
      </c>
    </row>
    <row r="90" spans="1:27" ht="24.9" customHeight="1" x14ac:dyDescent="0.25">
      <c r="A90" s="165"/>
      <c r="B90" s="167"/>
      <c r="C90" s="40">
        <v>12</v>
      </c>
      <c r="D90" s="44" t="s">
        <v>298</v>
      </c>
      <c r="E90" s="44">
        <v>189261695.35839999</v>
      </c>
      <c r="F90" s="44">
        <v>0</v>
      </c>
      <c r="G90" s="44">
        <v>6730664.3279999997</v>
      </c>
      <c r="H90" s="44">
        <v>14562370.3991</v>
      </c>
      <c r="I90" s="44">
        <v>5879770.7905999999</v>
      </c>
      <c r="J90" s="44">
        <v>0</v>
      </c>
      <c r="K90" s="44">
        <f t="shared" si="12"/>
        <v>5879770.7905999999</v>
      </c>
      <c r="L90" s="44">
        <v>117650735.3821</v>
      </c>
      <c r="M90" s="49">
        <f t="shared" si="17"/>
        <v>334085236.25819999</v>
      </c>
      <c r="N90" s="48"/>
      <c r="O90" s="167"/>
      <c r="P90" s="53">
        <v>7</v>
      </c>
      <c r="Q90" s="165"/>
      <c r="R90" s="54" t="s">
        <v>299</v>
      </c>
      <c r="S90" s="44">
        <v>138430546.49779999</v>
      </c>
      <c r="T90" s="55">
        <f t="shared" si="24"/>
        <v>-8911571.3699999992</v>
      </c>
      <c r="U90" s="55">
        <v>4922969.4336000001</v>
      </c>
      <c r="V90" s="55">
        <v>7890422.7811000003</v>
      </c>
      <c r="W90" s="44">
        <v>4300605.4779000003</v>
      </c>
      <c r="X90" s="44">
        <f t="shared" si="15"/>
        <v>2150302.7389500001</v>
      </c>
      <c r="Y90" s="44">
        <f t="shared" si="23"/>
        <v>2150302.7389500001</v>
      </c>
      <c r="Z90" s="44">
        <v>69731488.567200005</v>
      </c>
      <c r="AA90" s="49">
        <f t="shared" si="18"/>
        <v>214214158.64864999</v>
      </c>
    </row>
    <row r="91" spans="1:27" ht="24.9" customHeight="1" x14ac:dyDescent="0.25">
      <c r="A91" s="165"/>
      <c r="B91" s="167"/>
      <c r="C91" s="40">
        <v>13</v>
      </c>
      <c r="D91" s="44" t="s">
        <v>300</v>
      </c>
      <c r="E91" s="44">
        <v>139059038.30199999</v>
      </c>
      <c r="F91" s="44">
        <v>0</v>
      </c>
      <c r="G91" s="44">
        <v>4945320.3238000004</v>
      </c>
      <c r="H91" s="44">
        <v>11759082.2809</v>
      </c>
      <c r="I91" s="44">
        <v>4320130.7588</v>
      </c>
      <c r="J91" s="44">
        <v>0</v>
      </c>
      <c r="K91" s="44">
        <f t="shared" si="12"/>
        <v>4320130.7588</v>
      </c>
      <c r="L91" s="44">
        <v>90755855.089000002</v>
      </c>
      <c r="M91" s="49">
        <f t="shared" si="17"/>
        <v>250839426.75449997</v>
      </c>
      <c r="N91" s="48"/>
      <c r="O91" s="167"/>
      <c r="P91" s="53">
        <v>8</v>
      </c>
      <c r="Q91" s="165"/>
      <c r="R91" s="54" t="s">
        <v>301</v>
      </c>
      <c r="S91" s="44">
        <v>162213142.2683</v>
      </c>
      <c r="T91" s="55">
        <f t="shared" si="24"/>
        <v>-8911571.3699999992</v>
      </c>
      <c r="U91" s="55">
        <v>5768743.6864999998</v>
      </c>
      <c r="V91" s="55">
        <v>9134449.9397999998</v>
      </c>
      <c r="W91" s="44">
        <v>5039456.5787000004</v>
      </c>
      <c r="X91" s="44">
        <f t="shared" si="15"/>
        <v>2519728.2893500002</v>
      </c>
      <c r="Y91" s="44">
        <f t="shared" si="23"/>
        <v>2519728.2893500002</v>
      </c>
      <c r="Z91" s="44">
        <v>81666744.632100001</v>
      </c>
      <c r="AA91" s="49">
        <f t="shared" si="18"/>
        <v>252391237.44604999</v>
      </c>
    </row>
    <row r="92" spans="1:27" ht="24.9" customHeight="1" x14ac:dyDescent="0.25">
      <c r="A92" s="165"/>
      <c r="B92" s="167"/>
      <c r="C92" s="40">
        <v>14</v>
      </c>
      <c r="D92" s="44" t="s">
        <v>302</v>
      </c>
      <c r="E92" s="44">
        <v>137877863.93610001</v>
      </c>
      <c r="F92" s="44">
        <v>0</v>
      </c>
      <c r="G92" s="44">
        <v>4903314.5278000003</v>
      </c>
      <c r="H92" s="44">
        <v>11925134.964</v>
      </c>
      <c r="I92" s="44">
        <v>4283435.3539000005</v>
      </c>
      <c r="J92" s="44">
        <v>0</v>
      </c>
      <c r="K92" s="44">
        <f t="shared" si="12"/>
        <v>4283435.3539000005</v>
      </c>
      <c r="L92" s="44">
        <v>92348972.4736</v>
      </c>
      <c r="M92" s="49">
        <f t="shared" si="17"/>
        <v>251338721.25539997</v>
      </c>
      <c r="N92" s="48"/>
      <c r="O92" s="167"/>
      <c r="P92" s="53">
        <v>9</v>
      </c>
      <c r="Q92" s="165"/>
      <c r="R92" s="54" t="s">
        <v>303</v>
      </c>
      <c r="S92" s="44">
        <v>159083058.48500001</v>
      </c>
      <c r="T92" s="55">
        <f t="shared" si="24"/>
        <v>-8911571.3699999992</v>
      </c>
      <c r="U92" s="55">
        <v>5657429.3328999998</v>
      </c>
      <c r="V92" s="55">
        <v>8622083.2962999996</v>
      </c>
      <c r="W92" s="44">
        <v>4942214.6346000005</v>
      </c>
      <c r="X92" s="44">
        <f t="shared" si="15"/>
        <v>2471107.3173000002</v>
      </c>
      <c r="Y92" s="44">
        <f t="shared" si="23"/>
        <v>2471107.3173000002</v>
      </c>
      <c r="Z92" s="44">
        <v>76751074.547499999</v>
      </c>
      <c r="AA92" s="49">
        <f t="shared" si="18"/>
        <v>243673181.60900003</v>
      </c>
    </row>
    <row r="93" spans="1:27" ht="24.9" customHeight="1" x14ac:dyDescent="0.25">
      <c r="A93" s="165"/>
      <c r="B93" s="167"/>
      <c r="C93" s="40">
        <v>15</v>
      </c>
      <c r="D93" s="44" t="s">
        <v>304</v>
      </c>
      <c r="E93" s="44">
        <v>165483627.9946</v>
      </c>
      <c r="F93" s="44">
        <v>0</v>
      </c>
      <c r="G93" s="44">
        <v>5885051.1177000003</v>
      </c>
      <c r="H93" s="44">
        <v>13312962.579</v>
      </c>
      <c r="I93" s="44">
        <v>5141060.3733000001</v>
      </c>
      <c r="J93" s="44">
        <v>0</v>
      </c>
      <c r="K93" s="44">
        <f t="shared" si="12"/>
        <v>5141060.3733000001</v>
      </c>
      <c r="L93" s="44">
        <v>105663856.9941</v>
      </c>
      <c r="M93" s="49">
        <f t="shared" si="17"/>
        <v>295486559.05869997</v>
      </c>
      <c r="N93" s="48"/>
      <c r="O93" s="167"/>
      <c r="P93" s="53">
        <v>10</v>
      </c>
      <c r="Q93" s="165"/>
      <c r="R93" s="54" t="s">
        <v>305</v>
      </c>
      <c r="S93" s="44">
        <v>168186885.1638</v>
      </c>
      <c r="T93" s="55">
        <f t="shared" si="24"/>
        <v>-8911571.3699999992</v>
      </c>
      <c r="U93" s="55">
        <v>5981186.3476</v>
      </c>
      <c r="V93" s="55">
        <v>9087501.3890000004</v>
      </c>
      <c r="W93" s="44">
        <v>5225042.1453</v>
      </c>
      <c r="X93" s="44">
        <f t="shared" si="15"/>
        <v>2612521.07265</v>
      </c>
      <c r="Y93" s="44">
        <f t="shared" si="23"/>
        <v>2612521.07265</v>
      </c>
      <c r="Z93" s="44">
        <v>81216317.990199998</v>
      </c>
      <c r="AA93" s="49">
        <f t="shared" si="18"/>
        <v>258172840.59325004</v>
      </c>
    </row>
    <row r="94" spans="1:27" ht="24.9" customHeight="1" x14ac:dyDescent="0.25">
      <c r="A94" s="165"/>
      <c r="B94" s="167"/>
      <c r="C94" s="40">
        <v>16</v>
      </c>
      <c r="D94" s="44" t="s">
        <v>306</v>
      </c>
      <c r="E94" s="44">
        <v>158124289.29789999</v>
      </c>
      <c r="F94" s="44">
        <v>0</v>
      </c>
      <c r="G94" s="44">
        <v>5623332.8743000003</v>
      </c>
      <c r="H94" s="44">
        <v>13098119.1525</v>
      </c>
      <c r="I94" s="44">
        <v>4912428.6650999999</v>
      </c>
      <c r="J94" s="44">
        <v>0</v>
      </c>
      <c r="K94" s="44">
        <f t="shared" si="12"/>
        <v>4912428.6650999999</v>
      </c>
      <c r="L94" s="44">
        <v>103602638.88420001</v>
      </c>
      <c r="M94" s="49">
        <f t="shared" si="17"/>
        <v>285360808.87400001</v>
      </c>
      <c r="N94" s="48"/>
      <c r="O94" s="167"/>
      <c r="P94" s="53">
        <v>11</v>
      </c>
      <c r="Q94" s="165"/>
      <c r="R94" s="54" t="s">
        <v>107</v>
      </c>
      <c r="S94" s="44">
        <v>148053001.50319999</v>
      </c>
      <c r="T94" s="55">
        <f t="shared" si="24"/>
        <v>-8911571.3699999992</v>
      </c>
      <c r="U94" s="55">
        <v>5265170.2922</v>
      </c>
      <c r="V94" s="55">
        <v>8548596.2291000001</v>
      </c>
      <c r="W94" s="44">
        <v>4599545.1539000003</v>
      </c>
      <c r="X94" s="44">
        <f t="shared" si="15"/>
        <v>2299772.5769500001</v>
      </c>
      <c r="Y94" s="44">
        <f t="shared" si="23"/>
        <v>2299772.5769500001</v>
      </c>
      <c r="Z94" s="44">
        <v>76046036.109200001</v>
      </c>
      <c r="AA94" s="49">
        <f t="shared" si="18"/>
        <v>231301005.34064996</v>
      </c>
    </row>
    <row r="95" spans="1:27" ht="24.9" customHeight="1" x14ac:dyDescent="0.25">
      <c r="A95" s="165"/>
      <c r="B95" s="167"/>
      <c r="C95" s="40">
        <v>17</v>
      </c>
      <c r="D95" s="44" t="s">
        <v>307</v>
      </c>
      <c r="E95" s="44">
        <v>132464478.0615</v>
      </c>
      <c r="F95" s="44">
        <v>0</v>
      </c>
      <c r="G95" s="44">
        <v>4710799.6973000001</v>
      </c>
      <c r="H95" s="44">
        <v>11330033.8115</v>
      </c>
      <c r="I95" s="44">
        <v>4115258.3327000001</v>
      </c>
      <c r="J95" s="44">
        <v>0</v>
      </c>
      <c r="K95" s="44">
        <f t="shared" si="12"/>
        <v>4115258.3327000001</v>
      </c>
      <c r="L95" s="44">
        <v>86639543.551499993</v>
      </c>
      <c r="M95" s="49">
        <f t="shared" si="17"/>
        <v>239260113.45450002</v>
      </c>
      <c r="N95" s="48"/>
      <c r="O95" s="167"/>
      <c r="P95" s="53">
        <v>12</v>
      </c>
      <c r="Q95" s="165"/>
      <c r="R95" s="54" t="s">
        <v>308</v>
      </c>
      <c r="S95" s="44">
        <v>189020344.85800001</v>
      </c>
      <c r="T95" s="55">
        <f t="shared" si="24"/>
        <v>-8911571.3699999992</v>
      </c>
      <c r="U95" s="55">
        <v>6722081.2429999998</v>
      </c>
      <c r="V95" s="55">
        <v>9996103.5868999995</v>
      </c>
      <c r="W95" s="44">
        <v>5872272.7829999998</v>
      </c>
      <c r="X95" s="44">
        <f t="shared" si="15"/>
        <v>2936136.3914999999</v>
      </c>
      <c r="Y95" s="44">
        <f t="shared" si="23"/>
        <v>2936136.3914999999</v>
      </c>
      <c r="Z95" s="44">
        <v>89933490.9375</v>
      </c>
      <c r="AA95" s="49">
        <f t="shared" si="18"/>
        <v>289696585.6469</v>
      </c>
    </row>
    <row r="96" spans="1:27" ht="24.9" customHeight="1" x14ac:dyDescent="0.25">
      <c r="A96" s="165"/>
      <c r="B96" s="167"/>
      <c r="C96" s="40">
        <v>18</v>
      </c>
      <c r="D96" s="44" t="s">
        <v>309</v>
      </c>
      <c r="E96" s="44">
        <v>137257324.9675</v>
      </c>
      <c r="F96" s="44">
        <v>0</v>
      </c>
      <c r="G96" s="44">
        <v>4881246.4622</v>
      </c>
      <c r="H96" s="44">
        <v>11543801.105699999</v>
      </c>
      <c r="I96" s="44">
        <v>4264157.1429000003</v>
      </c>
      <c r="J96" s="44">
        <v>0</v>
      </c>
      <c r="K96" s="44">
        <f t="shared" si="12"/>
        <v>4264157.1429000003</v>
      </c>
      <c r="L96" s="44">
        <v>88690437.196799994</v>
      </c>
      <c r="M96" s="49">
        <f t="shared" si="17"/>
        <v>246636966.87509996</v>
      </c>
      <c r="N96" s="48"/>
      <c r="O96" s="167"/>
      <c r="P96" s="53">
        <v>13</v>
      </c>
      <c r="Q96" s="165"/>
      <c r="R96" s="54" t="s">
        <v>310</v>
      </c>
      <c r="S96" s="44">
        <v>124764708.6285</v>
      </c>
      <c r="T96" s="55">
        <f t="shared" si="24"/>
        <v>-8911571.3699999992</v>
      </c>
      <c r="U96" s="55">
        <v>4436974.8044999996</v>
      </c>
      <c r="V96" s="55">
        <v>7237848.8689000001</v>
      </c>
      <c r="W96" s="44">
        <v>3876050.503</v>
      </c>
      <c r="X96" s="44">
        <f t="shared" si="15"/>
        <v>1938025.2515</v>
      </c>
      <c r="Y96" s="44">
        <f t="shared" si="23"/>
        <v>1938025.2515</v>
      </c>
      <c r="Z96" s="44">
        <v>63470663.239200003</v>
      </c>
      <c r="AA96" s="49">
        <f t="shared" si="18"/>
        <v>192936649.4226</v>
      </c>
    </row>
    <row r="97" spans="1:27" ht="24.9" customHeight="1" x14ac:dyDescent="0.25">
      <c r="A97" s="165"/>
      <c r="B97" s="167"/>
      <c r="C97" s="40">
        <v>19</v>
      </c>
      <c r="D97" s="44" t="s">
        <v>311</v>
      </c>
      <c r="E97" s="44">
        <v>148226256.66870001</v>
      </c>
      <c r="F97" s="44">
        <v>0</v>
      </c>
      <c r="G97" s="44">
        <v>5271331.7204999998</v>
      </c>
      <c r="H97" s="44">
        <v>12195736.634400001</v>
      </c>
      <c r="I97" s="44">
        <v>4604927.6517000003</v>
      </c>
      <c r="J97" s="44">
        <v>0</v>
      </c>
      <c r="K97" s="44">
        <f t="shared" si="12"/>
        <v>4604927.6517000003</v>
      </c>
      <c r="L97" s="44">
        <v>94945137.842399999</v>
      </c>
      <c r="M97" s="49">
        <f t="shared" si="17"/>
        <v>265243390.51770002</v>
      </c>
      <c r="N97" s="48"/>
      <c r="O97" s="167"/>
      <c r="P97" s="53">
        <v>14</v>
      </c>
      <c r="Q97" s="165"/>
      <c r="R97" s="54" t="s">
        <v>312</v>
      </c>
      <c r="S97" s="44">
        <v>181389152.8312</v>
      </c>
      <c r="T97" s="55">
        <f t="shared" si="24"/>
        <v>-8911571.3699999992</v>
      </c>
      <c r="U97" s="55">
        <v>6450695.1506000003</v>
      </c>
      <c r="V97" s="55">
        <v>9939706.9594999999</v>
      </c>
      <c r="W97" s="44">
        <v>5635195.4393999996</v>
      </c>
      <c r="X97" s="44">
        <f t="shared" si="15"/>
        <v>2817597.7196999998</v>
      </c>
      <c r="Y97" s="44">
        <f t="shared" si="23"/>
        <v>2817597.7196999998</v>
      </c>
      <c r="Z97" s="44">
        <v>89392418.996299997</v>
      </c>
      <c r="AA97" s="49">
        <f t="shared" si="18"/>
        <v>281078000.28729993</v>
      </c>
    </row>
    <row r="98" spans="1:27" ht="24.9" customHeight="1" x14ac:dyDescent="0.25">
      <c r="A98" s="165"/>
      <c r="B98" s="167"/>
      <c r="C98" s="40">
        <v>20</v>
      </c>
      <c r="D98" s="44" t="s">
        <v>313</v>
      </c>
      <c r="E98" s="44">
        <v>150001223.88080001</v>
      </c>
      <c r="F98" s="44">
        <v>0</v>
      </c>
      <c r="G98" s="44">
        <v>5334454.4166999999</v>
      </c>
      <c r="H98" s="44">
        <v>12465554.004899999</v>
      </c>
      <c r="I98" s="44">
        <v>4660070.3488999996</v>
      </c>
      <c r="J98" s="44">
        <v>0</v>
      </c>
      <c r="K98" s="44">
        <f t="shared" si="12"/>
        <v>4660070.3488999996</v>
      </c>
      <c r="L98" s="44">
        <v>97533778.601400003</v>
      </c>
      <c r="M98" s="49">
        <f t="shared" si="17"/>
        <v>269995081.25270003</v>
      </c>
      <c r="N98" s="48"/>
      <c r="O98" s="167"/>
      <c r="P98" s="53">
        <v>15</v>
      </c>
      <c r="Q98" s="165"/>
      <c r="R98" s="54" t="s">
        <v>314</v>
      </c>
      <c r="S98" s="44">
        <v>121124487.8624</v>
      </c>
      <c r="T98" s="55">
        <f t="shared" si="24"/>
        <v>-8911571.3699999992</v>
      </c>
      <c r="U98" s="55">
        <v>4307518.5823999997</v>
      </c>
      <c r="V98" s="55">
        <v>7157321.3428999996</v>
      </c>
      <c r="W98" s="44">
        <v>3762960.1934000002</v>
      </c>
      <c r="X98" s="44">
        <f t="shared" si="15"/>
        <v>1881480.0967000001</v>
      </c>
      <c r="Y98" s="44">
        <f t="shared" si="23"/>
        <v>1881480.0967000001</v>
      </c>
      <c r="Z98" s="44">
        <v>62698078.3037</v>
      </c>
      <c r="AA98" s="49">
        <f t="shared" si="18"/>
        <v>188257314.81809998</v>
      </c>
    </row>
    <row r="99" spans="1:27" ht="24.9" customHeight="1" x14ac:dyDescent="0.25">
      <c r="A99" s="165"/>
      <c r="B99" s="168"/>
      <c r="C99" s="40">
        <v>21</v>
      </c>
      <c r="D99" s="44" t="s">
        <v>315</v>
      </c>
      <c r="E99" s="44">
        <v>144023264.11919999</v>
      </c>
      <c r="F99" s="44">
        <v>0</v>
      </c>
      <c r="G99" s="44">
        <v>5121861.7922999999</v>
      </c>
      <c r="H99" s="44">
        <v>12115920.450099999</v>
      </c>
      <c r="I99" s="44">
        <v>4474353.7774</v>
      </c>
      <c r="J99" s="44">
        <v>0</v>
      </c>
      <c r="K99" s="44">
        <f t="shared" si="12"/>
        <v>4474353.7774</v>
      </c>
      <c r="L99" s="44">
        <v>94179377.553000003</v>
      </c>
      <c r="M99" s="49">
        <f t="shared" si="17"/>
        <v>259914777.69199997</v>
      </c>
      <c r="N99" s="48"/>
      <c r="O99" s="167"/>
      <c r="P99" s="53">
        <v>16</v>
      </c>
      <c r="Q99" s="165"/>
      <c r="R99" s="54" t="s">
        <v>316</v>
      </c>
      <c r="S99" s="44">
        <v>175602902.8477</v>
      </c>
      <c r="T99" s="55">
        <f t="shared" si="24"/>
        <v>-8911571.3699999992</v>
      </c>
      <c r="U99" s="55">
        <v>6244920.2510000002</v>
      </c>
      <c r="V99" s="55">
        <v>10082522.4811</v>
      </c>
      <c r="W99" s="44">
        <v>5455434.6929000001</v>
      </c>
      <c r="X99" s="44">
        <f t="shared" si="15"/>
        <v>2727717.3464500001</v>
      </c>
      <c r="Y99" s="44">
        <f t="shared" si="23"/>
        <v>2727717.3464500001</v>
      </c>
      <c r="Z99" s="44">
        <v>90762597.942000002</v>
      </c>
      <c r="AA99" s="49">
        <f t="shared" si="18"/>
        <v>276509089.49825001</v>
      </c>
    </row>
    <row r="100" spans="1:27" ht="24.9" customHeight="1" x14ac:dyDescent="0.25">
      <c r="A100" s="40"/>
      <c r="B100" s="156" t="s">
        <v>317</v>
      </c>
      <c r="C100" s="157"/>
      <c r="D100" s="45"/>
      <c r="E100" s="45">
        <f>SUM(E79:E99)</f>
        <v>3248878173.0653</v>
      </c>
      <c r="F100" s="45">
        <f t="shared" ref="F100:H100" si="25">SUM(F79:F99)</f>
        <v>0</v>
      </c>
      <c r="G100" s="45">
        <f t="shared" si="25"/>
        <v>115539007.42479999</v>
      </c>
      <c r="H100" s="45">
        <f t="shared" si="25"/>
        <v>266352458.00800002</v>
      </c>
      <c r="I100" s="45">
        <f t="shared" ref="I100:M100" si="26">SUM(I79:I99)</f>
        <v>100932515.4148</v>
      </c>
      <c r="J100" s="45">
        <f t="shared" si="26"/>
        <v>0</v>
      </c>
      <c r="K100" s="45">
        <f t="shared" si="12"/>
        <v>100932515.4148</v>
      </c>
      <c r="L100" s="45">
        <f t="shared" si="26"/>
        <v>2092110024.0410001</v>
      </c>
      <c r="M100" s="45">
        <f t="shared" si="26"/>
        <v>5823812177.9539013</v>
      </c>
      <c r="N100" s="48"/>
      <c r="O100" s="167"/>
      <c r="P100" s="53">
        <v>17</v>
      </c>
      <c r="Q100" s="165"/>
      <c r="R100" s="54" t="s">
        <v>318</v>
      </c>
      <c r="S100" s="44">
        <v>219619880.23019999</v>
      </c>
      <c r="T100" s="55">
        <f t="shared" si="24"/>
        <v>-8911571.3699999992</v>
      </c>
      <c r="U100" s="55">
        <v>7810284.5416000001</v>
      </c>
      <c r="V100" s="55">
        <v>12276026.6249</v>
      </c>
      <c r="W100" s="44">
        <v>6822904.9430999998</v>
      </c>
      <c r="X100" s="44">
        <f t="shared" si="15"/>
        <v>3411452.4715499999</v>
      </c>
      <c r="Y100" s="44">
        <f t="shared" si="23"/>
        <v>3411452.4715499999</v>
      </c>
      <c r="Z100" s="44">
        <v>111807181.618</v>
      </c>
      <c r="AA100" s="49">
        <f t="shared" si="18"/>
        <v>346013254.11625004</v>
      </c>
    </row>
    <row r="101" spans="1:27" ht="24.9" customHeight="1" x14ac:dyDescent="0.25">
      <c r="A101" s="165">
        <v>5</v>
      </c>
      <c r="B101" s="166" t="s">
        <v>319</v>
      </c>
      <c r="C101" s="40">
        <v>1</v>
      </c>
      <c r="D101" s="44" t="s">
        <v>320</v>
      </c>
      <c r="E101" s="44">
        <v>242838793.66319999</v>
      </c>
      <c r="F101" s="44">
        <v>0</v>
      </c>
      <c r="G101" s="44">
        <v>8636012.7063999996</v>
      </c>
      <c r="H101" s="44">
        <v>12204695.767999999</v>
      </c>
      <c r="I101" s="44">
        <v>7544244.1911000004</v>
      </c>
      <c r="J101" s="44">
        <v>0</v>
      </c>
      <c r="K101" s="44">
        <f t="shared" si="12"/>
        <v>7544244.1911000004</v>
      </c>
      <c r="L101" s="44">
        <v>111547307.4667</v>
      </c>
      <c r="M101" s="49">
        <f t="shared" si="17"/>
        <v>382771053.79540002</v>
      </c>
      <c r="N101" s="48"/>
      <c r="O101" s="167"/>
      <c r="P101" s="53">
        <v>18</v>
      </c>
      <c r="Q101" s="165"/>
      <c r="R101" s="54" t="s">
        <v>321</v>
      </c>
      <c r="S101" s="44">
        <v>165895698.26930001</v>
      </c>
      <c r="T101" s="55">
        <f t="shared" si="24"/>
        <v>-8911571.3699999992</v>
      </c>
      <c r="U101" s="55">
        <v>5899705.4654000001</v>
      </c>
      <c r="V101" s="55">
        <v>9355731.9203999992</v>
      </c>
      <c r="W101" s="44">
        <v>5153862.1120999996</v>
      </c>
      <c r="X101" s="44">
        <f t="shared" si="15"/>
        <v>2576931.0560499998</v>
      </c>
      <c r="Y101" s="44">
        <f t="shared" si="23"/>
        <v>2576931.0560499998</v>
      </c>
      <c r="Z101" s="44">
        <v>83789734.538699999</v>
      </c>
      <c r="AA101" s="49">
        <f t="shared" si="18"/>
        <v>258606229.87985003</v>
      </c>
    </row>
    <row r="102" spans="1:27" ht="24.9" customHeight="1" x14ac:dyDescent="0.25">
      <c r="A102" s="165"/>
      <c r="B102" s="167"/>
      <c r="C102" s="40">
        <v>2</v>
      </c>
      <c r="D102" s="44" t="s">
        <v>90</v>
      </c>
      <c r="E102" s="44">
        <v>293253419.4641</v>
      </c>
      <c r="F102" s="44">
        <v>0</v>
      </c>
      <c r="G102" s="44">
        <v>10428894.899700001</v>
      </c>
      <c r="H102" s="44">
        <v>15203019.182800001</v>
      </c>
      <c r="I102" s="44">
        <v>9110469.4309</v>
      </c>
      <c r="J102" s="44">
        <v>0</v>
      </c>
      <c r="K102" s="44">
        <f t="shared" si="12"/>
        <v>9110469.4309</v>
      </c>
      <c r="L102" s="44">
        <v>140313365.7247</v>
      </c>
      <c r="M102" s="49">
        <f t="shared" si="17"/>
        <v>468309168.70219994</v>
      </c>
      <c r="N102" s="48"/>
      <c r="O102" s="167"/>
      <c r="P102" s="53">
        <v>19</v>
      </c>
      <c r="Q102" s="165"/>
      <c r="R102" s="54" t="s">
        <v>322</v>
      </c>
      <c r="S102" s="44">
        <v>157077669.03029999</v>
      </c>
      <c r="T102" s="55">
        <f t="shared" si="24"/>
        <v>-8911571.3699999992</v>
      </c>
      <c r="U102" s="55">
        <v>5586112.1906000003</v>
      </c>
      <c r="V102" s="55">
        <v>8411836.2314999998</v>
      </c>
      <c r="W102" s="44">
        <v>4879913.4365999997</v>
      </c>
      <c r="X102" s="44">
        <f t="shared" si="15"/>
        <v>2439956.7182999998</v>
      </c>
      <c r="Y102" s="44">
        <f t="shared" si="23"/>
        <v>2439956.7182999998</v>
      </c>
      <c r="Z102" s="44">
        <v>74733954.150700003</v>
      </c>
      <c r="AA102" s="49">
        <f t="shared" si="18"/>
        <v>239337956.95140001</v>
      </c>
    </row>
    <row r="103" spans="1:27" ht="24.9" customHeight="1" x14ac:dyDescent="0.25">
      <c r="A103" s="165"/>
      <c r="B103" s="167"/>
      <c r="C103" s="40">
        <v>3</v>
      </c>
      <c r="D103" s="44" t="s">
        <v>323</v>
      </c>
      <c r="E103" s="44">
        <v>128253346.80580001</v>
      </c>
      <c r="F103" s="44">
        <v>0</v>
      </c>
      <c r="G103" s="44">
        <v>4561040.3344000001</v>
      </c>
      <c r="H103" s="44">
        <v>7732198.8021</v>
      </c>
      <c r="I103" s="44">
        <v>3984431.6142000002</v>
      </c>
      <c r="J103" s="44">
        <v>0</v>
      </c>
      <c r="K103" s="44">
        <f t="shared" si="12"/>
        <v>3984431.6142000002</v>
      </c>
      <c r="L103" s="44">
        <v>68637957.647400007</v>
      </c>
      <c r="M103" s="49">
        <f t="shared" si="17"/>
        <v>213168975.20389998</v>
      </c>
      <c r="N103" s="48"/>
      <c r="O103" s="167"/>
      <c r="P103" s="53">
        <v>20</v>
      </c>
      <c r="Q103" s="165"/>
      <c r="R103" s="54" t="s">
        <v>324</v>
      </c>
      <c r="S103" s="44">
        <v>168425237.48100001</v>
      </c>
      <c r="T103" s="55">
        <f t="shared" si="24"/>
        <v>-8911571.3699999992</v>
      </c>
      <c r="U103" s="55">
        <v>5989662.8088999996</v>
      </c>
      <c r="V103" s="55">
        <v>9152744.1886</v>
      </c>
      <c r="W103" s="44">
        <v>5232447.0087000001</v>
      </c>
      <c r="X103" s="44">
        <f t="shared" si="15"/>
        <v>2616223.5043500001</v>
      </c>
      <c r="Y103" s="44">
        <f t="shared" si="23"/>
        <v>2616223.5043500001</v>
      </c>
      <c r="Z103" s="44">
        <v>81842260.530200005</v>
      </c>
      <c r="AA103" s="49">
        <f t="shared" si="18"/>
        <v>259114557.14305001</v>
      </c>
    </row>
    <row r="104" spans="1:27" ht="24.9" customHeight="1" x14ac:dyDescent="0.25">
      <c r="A104" s="165"/>
      <c r="B104" s="167"/>
      <c r="C104" s="40">
        <v>4</v>
      </c>
      <c r="D104" s="44" t="s">
        <v>325</v>
      </c>
      <c r="E104" s="44">
        <v>151574501.07159999</v>
      </c>
      <c r="F104" s="44">
        <v>0</v>
      </c>
      <c r="G104" s="44">
        <v>5390404.4632999999</v>
      </c>
      <c r="H104" s="44">
        <v>8948903.1445000004</v>
      </c>
      <c r="I104" s="44">
        <v>4708947.1660000002</v>
      </c>
      <c r="J104" s="44">
        <v>0</v>
      </c>
      <c r="K104" s="44">
        <f t="shared" si="12"/>
        <v>4708947.1660000002</v>
      </c>
      <c r="L104" s="44">
        <v>80311077.306099996</v>
      </c>
      <c r="M104" s="49">
        <f t="shared" si="17"/>
        <v>250933833.15149999</v>
      </c>
      <c r="N104" s="48"/>
      <c r="O104" s="168"/>
      <c r="P104" s="53">
        <v>21</v>
      </c>
      <c r="Q104" s="165"/>
      <c r="R104" s="54" t="s">
        <v>326</v>
      </c>
      <c r="S104" s="44">
        <v>164798278.04589999</v>
      </c>
      <c r="T104" s="55">
        <f t="shared" si="24"/>
        <v>-8911571.3699999992</v>
      </c>
      <c r="U104" s="55">
        <v>5860678.1961000003</v>
      </c>
      <c r="V104" s="55">
        <v>8990904.8368999995</v>
      </c>
      <c r="W104" s="44">
        <v>5119768.6873000003</v>
      </c>
      <c r="X104" s="44">
        <f t="shared" si="15"/>
        <v>2559884.3436500002</v>
      </c>
      <c r="Y104" s="44">
        <f t="shared" si="23"/>
        <v>2559884.3436500002</v>
      </c>
      <c r="Z104" s="44">
        <v>80289566.049400002</v>
      </c>
      <c r="AA104" s="49">
        <f t="shared" si="18"/>
        <v>253587740.10194996</v>
      </c>
    </row>
    <row r="105" spans="1:27" ht="24.9" customHeight="1" x14ac:dyDescent="0.25">
      <c r="A105" s="165"/>
      <c r="B105" s="167"/>
      <c r="C105" s="40">
        <v>5</v>
      </c>
      <c r="D105" s="44" t="s">
        <v>327</v>
      </c>
      <c r="E105" s="44">
        <v>192278496.89039999</v>
      </c>
      <c r="F105" s="44">
        <v>0</v>
      </c>
      <c r="G105" s="44">
        <v>6837950.0543</v>
      </c>
      <c r="H105" s="44">
        <v>10785167.8495</v>
      </c>
      <c r="I105" s="44">
        <v>5973493.4083000002</v>
      </c>
      <c r="J105" s="44">
        <v>0</v>
      </c>
      <c r="K105" s="44">
        <f t="shared" si="12"/>
        <v>5973493.4083000002</v>
      </c>
      <c r="L105" s="44">
        <v>97928288.717800006</v>
      </c>
      <c r="M105" s="49">
        <f t="shared" si="17"/>
        <v>313803396.92030001</v>
      </c>
      <c r="N105" s="48"/>
      <c r="O105" s="40"/>
      <c r="P105" s="157" t="s">
        <v>328</v>
      </c>
      <c r="Q105" s="160"/>
      <c r="R105" s="45"/>
      <c r="S105" s="45">
        <f t="shared" ref="S105:AA105" si="27">SUM(S84:S104)</f>
        <v>3502956898.3026004</v>
      </c>
      <c r="T105" s="45">
        <f t="shared" si="27"/>
        <v>-187142998.77000004</v>
      </c>
      <c r="U105" s="45">
        <f t="shared" si="27"/>
        <v>124574742.88739997</v>
      </c>
      <c r="V105" s="45">
        <f t="shared" si="27"/>
        <v>194925390.92119998</v>
      </c>
      <c r="W105" s="45">
        <f t="shared" si="27"/>
        <v>108825949.2357</v>
      </c>
      <c r="X105" s="45">
        <f t="shared" si="27"/>
        <v>54412974.617849998</v>
      </c>
      <c r="Y105" s="45">
        <f t="shared" si="27"/>
        <v>54412974.617849998</v>
      </c>
      <c r="Z105" s="45">
        <f t="shared" si="27"/>
        <v>1744761818.9789004</v>
      </c>
      <c r="AA105" s="45">
        <f t="shared" si="27"/>
        <v>5434488826.9379501</v>
      </c>
    </row>
    <row r="106" spans="1:27" ht="24.9" customHeight="1" x14ac:dyDescent="0.25">
      <c r="A106" s="165"/>
      <c r="B106" s="167"/>
      <c r="C106" s="40">
        <v>6</v>
      </c>
      <c r="D106" s="44" t="s">
        <v>329</v>
      </c>
      <c r="E106" s="44">
        <v>127323890.7225</v>
      </c>
      <c r="F106" s="44">
        <v>0</v>
      </c>
      <c r="G106" s="44">
        <v>4527986.33</v>
      </c>
      <c r="H106" s="44">
        <v>7836674.8311999999</v>
      </c>
      <c r="I106" s="44">
        <v>3955556.3116000001</v>
      </c>
      <c r="J106" s="44">
        <v>0</v>
      </c>
      <c r="K106" s="44">
        <f t="shared" si="12"/>
        <v>3955556.3116000001</v>
      </c>
      <c r="L106" s="44">
        <v>69640305.667899996</v>
      </c>
      <c r="M106" s="49">
        <f t="shared" si="17"/>
        <v>213284413.86319998</v>
      </c>
      <c r="N106" s="48"/>
      <c r="O106" s="166">
        <v>23</v>
      </c>
      <c r="P106" s="53">
        <v>1</v>
      </c>
      <c r="Q106" s="165" t="s">
        <v>108</v>
      </c>
      <c r="R106" s="54" t="s">
        <v>330</v>
      </c>
      <c r="S106" s="44">
        <v>142328445.71110001</v>
      </c>
      <c r="T106" s="44">
        <v>0</v>
      </c>
      <c r="U106" s="44">
        <v>5061589.4071000004</v>
      </c>
      <c r="V106" s="44">
        <v>9928193.6514999997</v>
      </c>
      <c r="W106" s="44">
        <v>4421701.0535000004</v>
      </c>
      <c r="X106" s="44">
        <f t="shared" si="15"/>
        <v>2210850.5267500002</v>
      </c>
      <c r="Y106" s="44">
        <f t="shared" ref="Y106:Y169" si="28">W106-X106</f>
        <v>2210850.5267500002</v>
      </c>
      <c r="Z106" s="44">
        <v>78726494.290299997</v>
      </c>
      <c r="AA106" s="49">
        <f t="shared" si="18"/>
        <v>238255573.58674997</v>
      </c>
    </row>
    <row r="107" spans="1:27" ht="24.9" customHeight="1" x14ac:dyDescent="0.25">
      <c r="A107" s="165"/>
      <c r="B107" s="167"/>
      <c r="C107" s="40">
        <v>7</v>
      </c>
      <c r="D107" s="44" t="s">
        <v>331</v>
      </c>
      <c r="E107" s="44">
        <v>203128959.9853</v>
      </c>
      <c r="F107" s="44">
        <v>0</v>
      </c>
      <c r="G107" s="44">
        <v>7223822.2444000002</v>
      </c>
      <c r="H107" s="44">
        <v>11419739.3454</v>
      </c>
      <c r="I107" s="44">
        <v>6310583.4669000003</v>
      </c>
      <c r="J107" s="44">
        <v>0</v>
      </c>
      <c r="K107" s="44">
        <f t="shared" si="12"/>
        <v>6310583.4669000003</v>
      </c>
      <c r="L107" s="44">
        <v>104016398.0024</v>
      </c>
      <c r="M107" s="49">
        <f t="shared" si="17"/>
        <v>332099503.04439998</v>
      </c>
      <c r="N107" s="48"/>
      <c r="O107" s="167"/>
      <c r="P107" s="53">
        <v>2</v>
      </c>
      <c r="Q107" s="165"/>
      <c r="R107" s="54" t="s">
        <v>332</v>
      </c>
      <c r="S107" s="44">
        <v>234050877.98550001</v>
      </c>
      <c r="T107" s="44">
        <v>0</v>
      </c>
      <c r="U107" s="44">
        <v>8323490.3523000004</v>
      </c>
      <c r="V107" s="44">
        <v>11442512.408500001</v>
      </c>
      <c r="W107" s="44">
        <v>7271231.0502000004</v>
      </c>
      <c r="X107" s="44">
        <f t="shared" si="15"/>
        <v>3635615.5251000002</v>
      </c>
      <c r="Y107" s="44">
        <f t="shared" si="28"/>
        <v>3635615.5251000002</v>
      </c>
      <c r="Z107" s="44">
        <v>93254940.878299996</v>
      </c>
      <c r="AA107" s="49">
        <f t="shared" si="18"/>
        <v>350707437.14969999</v>
      </c>
    </row>
    <row r="108" spans="1:27" ht="24.9" customHeight="1" x14ac:dyDescent="0.25">
      <c r="A108" s="165"/>
      <c r="B108" s="167"/>
      <c r="C108" s="40">
        <v>8</v>
      </c>
      <c r="D108" s="44" t="s">
        <v>333</v>
      </c>
      <c r="E108" s="44">
        <v>205052765.08669999</v>
      </c>
      <c r="F108" s="44">
        <v>0</v>
      </c>
      <c r="G108" s="44">
        <v>7292238.0236999998</v>
      </c>
      <c r="H108" s="44">
        <v>10764575.4199</v>
      </c>
      <c r="I108" s="44">
        <v>6370350.0932999998</v>
      </c>
      <c r="J108" s="44">
        <v>0</v>
      </c>
      <c r="K108" s="44">
        <f t="shared" si="12"/>
        <v>6370350.0932999998</v>
      </c>
      <c r="L108" s="44">
        <v>97730723.963100001</v>
      </c>
      <c r="M108" s="49">
        <f t="shared" si="17"/>
        <v>327210652.58670002</v>
      </c>
      <c r="N108" s="48"/>
      <c r="O108" s="167"/>
      <c r="P108" s="53">
        <v>3</v>
      </c>
      <c r="Q108" s="165"/>
      <c r="R108" s="54" t="s">
        <v>334</v>
      </c>
      <c r="S108" s="44">
        <v>179385306.40169999</v>
      </c>
      <c r="T108" s="44">
        <v>0</v>
      </c>
      <c r="U108" s="44">
        <v>6379432.8823999995</v>
      </c>
      <c r="V108" s="44">
        <v>11296778.562000001</v>
      </c>
      <c r="W108" s="44">
        <v>5572942.1786000002</v>
      </c>
      <c r="X108" s="44">
        <f t="shared" si="15"/>
        <v>2786471.0893000001</v>
      </c>
      <c r="Y108" s="44">
        <f t="shared" si="28"/>
        <v>2786471.0893000001</v>
      </c>
      <c r="Z108" s="44">
        <v>91856763.384599999</v>
      </c>
      <c r="AA108" s="49">
        <f t="shared" si="18"/>
        <v>291704752.31999999</v>
      </c>
    </row>
    <row r="109" spans="1:27" ht="24.9" customHeight="1" x14ac:dyDescent="0.25">
      <c r="A109" s="165"/>
      <c r="B109" s="167"/>
      <c r="C109" s="40">
        <v>9</v>
      </c>
      <c r="D109" s="44" t="s">
        <v>335</v>
      </c>
      <c r="E109" s="44">
        <v>144231924.16769999</v>
      </c>
      <c r="F109" s="44">
        <v>0</v>
      </c>
      <c r="G109" s="44">
        <v>5129282.3151000002</v>
      </c>
      <c r="H109" s="44">
        <v>9059197.5837999992</v>
      </c>
      <c r="I109" s="44">
        <v>4480836.1945000002</v>
      </c>
      <c r="J109" s="44">
        <v>0</v>
      </c>
      <c r="K109" s="44">
        <f t="shared" si="12"/>
        <v>4480836.1945000002</v>
      </c>
      <c r="L109" s="44">
        <v>81369247.431799993</v>
      </c>
      <c r="M109" s="49">
        <f t="shared" si="17"/>
        <v>244270487.6929</v>
      </c>
      <c r="N109" s="48"/>
      <c r="O109" s="167"/>
      <c r="P109" s="53">
        <v>4</v>
      </c>
      <c r="Q109" s="165"/>
      <c r="R109" s="54" t="s">
        <v>98</v>
      </c>
      <c r="S109" s="44">
        <v>109241660.9333</v>
      </c>
      <c r="T109" s="44">
        <v>0</v>
      </c>
      <c r="U109" s="44">
        <v>3884932.7064</v>
      </c>
      <c r="V109" s="44">
        <v>8622516.8805999998</v>
      </c>
      <c r="W109" s="44">
        <v>3393797.8092</v>
      </c>
      <c r="X109" s="44">
        <f t="shared" si="15"/>
        <v>1696898.9046</v>
      </c>
      <c r="Y109" s="44">
        <f t="shared" si="28"/>
        <v>1696898.9046</v>
      </c>
      <c r="Z109" s="44">
        <v>66199768.897600003</v>
      </c>
      <c r="AA109" s="49">
        <f t="shared" si="18"/>
        <v>189645778.32250002</v>
      </c>
    </row>
    <row r="110" spans="1:27" ht="24.9" customHeight="1" x14ac:dyDescent="0.25">
      <c r="A110" s="165"/>
      <c r="B110" s="167"/>
      <c r="C110" s="40">
        <v>10</v>
      </c>
      <c r="D110" s="44" t="s">
        <v>336</v>
      </c>
      <c r="E110" s="44">
        <v>165187646.83090001</v>
      </c>
      <c r="F110" s="44">
        <v>0</v>
      </c>
      <c r="G110" s="44">
        <v>5874525.2166999998</v>
      </c>
      <c r="H110" s="44">
        <v>10391175.757200001</v>
      </c>
      <c r="I110" s="44">
        <v>5131865.1613999996</v>
      </c>
      <c r="J110" s="44">
        <v>0</v>
      </c>
      <c r="K110" s="44">
        <f t="shared" si="12"/>
        <v>5131865.1613999996</v>
      </c>
      <c r="L110" s="44">
        <v>94148309.738900006</v>
      </c>
      <c r="M110" s="49">
        <f t="shared" si="17"/>
        <v>280733522.7051</v>
      </c>
      <c r="N110" s="48"/>
      <c r="O110" s="167"/>
      <c r="P110" s="53">
        <v>5</v>
      </c>
      <c r="Q110" s="165"/>
      <c r="R110" s="54" t="s">
        <v>337</v>
      </c>
      <c r="S110" s="44">
        <v>189545681.97499999</v>
      </c>
      <c r="T110" s="44">
        <v>0</v>
      </c>
      <c r="U110" s="44">
        <v>6740763.6699000001</v>
      </c>
      <c r="V110" s="44">
        <v>11380187.933700001</v>
      </c>
      <c r="W110" s="44">
        <v>5888593.3694000002</v>
      </c>
      <c r="X110" s="44">
        <f t="shared" si="15"/>
        <v>2944296.6847000001</v>
      </c>
      <c r="Y110" s="44">
        <f t="shared" si="28"/>
        <v>2944296.6847000001</v>
      </c>
      <c r="Z110" s="44">
        <v>92656996.886299998</v>
      </c>
      <c r="AA110" s="49">
        <f t="shared" si="18"/>
        <v>303267927.14959997</v>
      </c>
    </row>
    <row r="111" spans="1:27" ht="24.9" customHeight="1" x14ac:dyDescent="0.25">
      <c r="A111" s="165"/>
      <c r="B111" s="167"/>
      <c r="C111" s="40">
        <v>11</v>
      </c>
      <c r="D111" s="44" t="s">
        <v>338</v>
      </c>
      <c r="E111" s="44">
        <v>127816978.01890001</v>
      </c>
      <c r="F111" s="44">
        <v>0</v>
      </c>
      <c r="G111" s="44">
        <v>4545521.8650000002</v>
      </c>
      <c r="H111" s="44">
        <v>8346287.3055999996</v>
      </c>
      <c r="I111" s="44">
        <v>3970874.9964999999</v>
      </c>
      <c r="J111" s="44">
        <v>0</v>
      </c>
      <c r="K111" s="44">
        <f t="shared" si="12"/>
        <v>3970874.9964999999</v>
      </c>
      <c r="L111" s="44">
        <v>74529552.122799993</v>
      </c>
      <c r="M111" s="49">
        <f t="shared" si="17"/>
        <v>219209214.30879998</v>
      </c>
      <c r="N111" s="48"/>
      <c r="O111" s="167"/>
      <c r="P111" s="53">
        <v>6</v>
      </c>
      <c r="Q111" s="165"/>
      <c r="R111" s="54" t="s">
        <v>339</v>
      </c>
      <c r="S111" s="44">
        <v>162912102.98300001</v>
      </c>
      <c r="T111" s="44">
        <v>0</v>
      </c>
      <c r="U111" s="44">
        <v>5793600.6441000002</v>
      </c>
      <c r="V111" s="44">
        <v>11348597.067399999</v>
      </c>
      <c r="W111" s="44">
        <v>5061171.1087999996</v>
      </c>
      <c r="X111" s="44">
        <f t="shared" si="15"/>
        <v>2530585.5543999998</v>
      </c>
      <c r="Y111" s="44">
        <f t="shared" si="28"/>
        <v>2530585.5543999998</v>
      </c>
      <c r="Z111" s="44">
        <v>92353912.603599995</v>
      </c>
      <c r="AA111" s="49">
        <f t="shared" si="18"/>
        <v>274938798.85250002</v>
      </c>
    </row>
    <row r="112" spans="1:27" ht="24.9" customHeight="1" x14ac:dyDescent="0.25">
      <c r="A112" s="165"/>
      <c r="B112" s="167"/>
      <c r="C112" s="40">
        <v>12</v>
      </c>
      <c r="D112" s="44" t="s">
        <v>340</v>
      </c>
      <c r="E112" s="44">
        <v>197937909.5589</v>
      </c>
      <c r="F112" s="44">
        <v>0</v>
      </c>
      <c r="G112" s="44">
        <v>7039214.2714999998</v>
      </c>
      <c r="H112" s="44">
        <v>11594510.524</v>
      </c>
      <c r="I112" s="44">
        <v>6149313.7149</v>
      </c>
      <c r="J112" s="44">
        <v>0</v>
      </c>
      <c r="K112" s="44">
        <f t="shared" ref="K112:K129" si="29">I112-J112</f>
        <v>6149313.7149</v>
      </c>
      <c r="L112" s="44">
        <v>105693161.0493</v>
      </c>
      <c r="M112" s="49">
        <f t="shared" si="17"/>
        <v>328414109.11859995</v>
      </c>
      <c r="N112" s="48"/>
      <c r="O112" s="167"/>
      <c r="P112" s="53">
        <v>7</v>
      </c>
      <c r="Q112" s="165"/>
      <c r="R112" s="54" t="s">
        <v>341</v>
      </c>
      <c r="S112" s="44">
        <v>164667842.35030001</v>
      </c>
      <c r="T112" s="44">
        <v>0</v>
      </c>
      <c r="U112" s="44">
        <v>5856039.5454000002</v>
      </c>
      <c r="V112" s="44">
        <v>11428504.4493</v>
      </c>
      <c r="W112" s="44">
        <v>5115716.4568999996</v>
      </c>
      <c r="X112" s="44">
        <f t="shared" si="15"/>
        <v>2557858.2284499998</v>
      </c>
      <c r="Y112" s="44">
        <f t="shared" si="28"/>
        <v>2557858.2284499998</v>
      </c>
      <c r="Z112" s="44">
        <v>93120547.847599998</v>
      </c>
      <c r="AA112" s="49">
        <f t="shared" si="18"/>
        <v>277630792.42105001</v>
      </c>
    </row>
    <row r="113" spans="1:27" ht="24.9" customHeight="1" x14ac:dyDescent="0.25">
      <c r="A113" s="165"/>
      <c r="B113" s="167"/>
      <c r="C113" s="40">
        <v>13</v>
      </c>
      <c r="D113" s="44" t="s">
        <v>342</v>
      </c>
      <c r="E113" s="44">
        <v>162794484.30860001</v>
      </c>
      <c r="F113" s="44">
        <v>0</v>
      </c>
      <c r="G113" s="44">
        <v>5789417.8017999995</v>
      </c>
      <c r="H113" s="44">
        <v>8888639.7367000002</v>
      </c>
      <c r="I113" s="44">
        <v>5057517.0634000003</v>
      </c>
      <c r="J113" s="44">
        <v>0</v>
      </c>
      <c r="K113" s="44">
        <f t="shared" si="29"/>
        <v>5057517.0634000003</v>
      </c>
      <c r="L113" s="44">
        <v>79732907.288699999</v>
      </c>
      <c r="M113" s="49">
        <f t="shared" si="17"/>
        <v>262262966.19920003</v>
      </c>
      <c r="N113" s="48"/>
      <c r="O113" s="167"/>
      <c r="P113" s="53">
        <v>8</v>
      </c>
      <c r="Q113" s="165"/>
      <c r="R113" s="54" t="s">
        <v>343</v>
      </c>
      <c r="S113" s="44">
        <v>194179513.7078</v>
      </c>
      <c r="T113" s="44">
        <v>0</v>
      </c>
      <c r="U113" s="44">
        <v>6905555.4197000004</v>
      </c>
      <c r="V113" s="44">
        <v>14273415.1754</v>
      </c>
      <c r="W113" s="44">
        <v>6032552.0738000004</v>
      </c>
      <c r="X113" s="44">
        <f t="shared" si="15"/>
        <v>3016276.0369000002</v>
      </c>
      <c r="Y113" s="44">
        <f t="shared" si="28"/>
        <v>3016276.0369000002</v>
      </c>
      <c r="Z113" s="44">
        <v>120414757.4324</v>
      </c>
      <c r="AA113" s="49">
        <f t="shared" si="18"/>
        <v>338789517.77219999</v>
      </c>
    </row>
    <row r="114" spans="1:27" ht="24.9" customHeight="1" x14ac:dyDescent="0.25">
      <c r="A114" s="165"/>
      <c r="B114" s="167"/>
      <c r="C114" s="40">
        <v>14</v>
      </c>
      <c r="D114" s="44" t="s">
        <v>344</v>
      </c>
      <c r="E114" s="44">
        <v>190092769.3096</v>
      </c>
      <c r="F114" s="44">
        <v>0</v>
      </c>
      <c r="G114" s="44">
        <v>6760219.5942000002</v>
      </c>
      <c r="H114" s="44">
        <v>11002035.8638</v>
      </c>
      <c r="I114" s="44">
        <v>5905589.6671000002</v>
      </c>
      <c r="J114" s="44">
        <v>0</v>
      </c>
      <c r="K114" s="44">
        <f t="shared" si="29"/>
        <v>5905589.6671000002</v>
      </c>
      <c r="L114" s="44">
        <v>100008930.8205</v>
      </c>
      <c r="M114" s="49">
        <f t="shared" si="17"/>
        <v>313769545.25520003</v>
      </c>
      <c r="N114" s="48"/>
      <c r="O114" s="167"/>
      <c r="P114" s="53">
        <v>9</v>
      </c>
      <c r="Q114" s="165"/>
      <c r="R114" s="54" t="s">
        <v>345</v>
      </c>
      <c r="S114" s="44">
        <v>140379057.7899</v>
      </c>
      <c r="T114" s="44">
        <v>0</v>
      </c>
      <c r="U114" s="44">
        <v>4992263.8327000001</v>
      </c>
      <c r="V114" s="44">
        <v>10332655.234099999</v>
      </c>
      <c r="W114" s="44">
        <v>4361139.6486999998</v>
      </c>
      <c r="X114" s="44">
        <f t="shared" si="15"/>
        <v>2180569.8243499999</v>
      </c>
      <c r="Y114" s="44">
        <f t="shared" si="28"/>
        <v>2180569.8243499999</v>
      </c>
      <c r="Z114" s="44">
        <v>82606918.060399994</v>
      </c>
      <c r="AA114" s="49">
        <f t="shared" si="18"/>
        <v>240491464.74145001</v>
      </c>
    </row>
    <row r="115" spans="1:27" ht="24.9" customHeight="1" x14ac:dyDescent="0.25">
      <c r="A115" s="165"/>
      <c r="B115" s="167"/>
      <c r="C115" s="40">
        <v>15</v>
      </c>
      <c r="D115" s="44" t="s">
        <v>346</v>
      </c>
      <c r="E115" s="44">
        <v>243599679.3829</v>
      </c>
      <c r="F115" s="44">
        <v>0</v>
      </c>
      <c r="G115" s="44">
        <v>8663071.8869000003</v>
      </c>
      <c r="H115" s="44">
        <v>13258356.9497</v>
      </c>
      <c r="I115" s="44">
        <v>7567882.5380999995</v>
      </c>
      <c r="J115" s="44">
        <v>0</v>
      </c>
      <c r="K115" s="44">
        <f t="shared" si="29"/>
        <v>7567882.5380999995</v>
      </c>
      <c r="L115" s="44">
        <v>121656183.24349999</v>
      </c>
      <c r="M115" s="49">
        <f t="shared" si="17"/>
        <v>394745174.0011</v>
      </c>
      <c r="N115" s="48"/>
      <c r="O115" s="167"/>
      <c r="P115" s="53">
        <v>10</v>
      </c>
      <c r="Q115" s="165"/>
      <c r="R115" s="54" t="s">
        <v>347</v>
      </c>
      <c r="S115" s="44">
        <v>186679873.016</v>
      </c>
      <c r="T115" s="44">
        <v>0</v>
      </c>
      <c r="U115" s="44">
        <v>6638847.6530999998</v>
      </c>
      <c r="V115" s="44">
        <v>9886771.6783000007</v>
      </c>
      <c r="W115" s="44">
        <v>5799561.6200999999</v>
      </c>
      <c r="X115" s="44">
        <f t="shared" si="15"/>
        <v>2899780.81005</v>
      </c>
      <c r="Y115" s="44">
        <f t="shared" si="28"/>
        <v>2899780.81005</v>
      </c>
      <c r="Z115" s="44">
        <v>78329089.898800001</v>
      </c>
      <c r="AA115" s="49">
        <f t="shared" si="18"/>
        <v>284434363.05624998</v>
      </c>
    </row>
    <row r="116" spans="1:27" ht="24.9" customHeight="1" x14ac:dyDescent="0.25">
      <c r="A116" s="165"/>
      <c r="B116" s="167"/>
      <c r="C116" s="40">
        <v>16</v>
      </c>
      <c r="D116" s="44" t="s">
        <v>348</v>
      </c>
      <c r="E116" s="44">
        <v>182621842.05720001</v>
      </c>
      <c r="F116" s="44">
        <v>0</v>
      </c>
      <c r="G116" s="44">
        <v>6494532.9561000001</v>
      </c>
      <c r="H116" s="44">
        <v>10464462.1896</v>
      </c>
      <c r="I116" s="44">
        <v>5673491.2504000003</v>
      </c>
      <c r="J116" s="44">
        <v>0</v>
      </c>
      <c r="K116" s="44">
        <f t="shared" si="29"/>
        <v>5673491.2504000003</v>
      </c>
      <c r="L116" s="44">
        <v>94851423.276999995</v>
      </c>
      <c r="M116" s="49">
        <f t="shared" si="17"/>
        <v>300105751.73030001</v>
      </c>
      <c r="N116" s="48"/>
      <c r="O116" s="167"/>
      <c r="P116" s="53">
        <v>11</v>
      </c>
      <c r="Q116" s="165"/>
      <c r="R116" s="54" t="s">
        <v>349</v>
      </c>
      <c r="S116" s="44">
        <v>147986615.1205</v>
      </c>
      <c r="T116" s="44">
        <v>0</v>
      </c>
      <c r="U116" s="44">
        <v>5262809.4106000001</v>
      </c>
      <c r="V116" s="44">
        <v>9606393.6197999995</v>
      </c>
      <c r="W116" s="44">
        <v>4597482.7358999997</v>
      </c>
      <c r="X116" s="44">
        <f t="shared" si="15"/>
        <v>2298741.3679499999</v>
      </c>
      <c r="Y116" s="44">
        <f t="shared" si="28"/>
        <v>2298741.3679499999</v>
      </c>
      <c r="Z116" s="44">
        <v>75639129.393999994</v>
      </c>
      <c r="AA116" s="49">
        <f t="shared" si="18"/>
        <v>240793688.91284999</v>
      </c>
    </row>
    <row r="117" spans="1:27" ht="24.9" customHeight="1" x14ac:dyDescent="0.25">
      <c r="A117" s="165"/>
      <c r="B117" s="167"/>
      <c r="C117" s="40">
        <v>17</v>
      </c>
      <c r="D117" s="44" t="s">
        <v>350</v>
      </c>
      <c r="E117" s="44">
        <v>179622584.49900001</v>
      </c>
      <c r="F117" s="44">
        <v>0</v>
      </c>
      <c r="G117" s="44">
        <v>6387871.1415999997</v>
      </c>
      <c r="H117" s="44">
        <v>10208634.538799999</v>
      </c>
      <c r="I117" s="44">
        <v>5580313.6692000004</v>
      </c>
      <c r="J117" s="44">
        <v>0</v>
      </c>
      <c r="K117" s="44">
        <f t="shared" si="29"/>
        <v>5580313.6692000004</v>
      </c>
      <c r="L117" s="44">
        <v>92397000.557799995</v>
      </c>
      <c r="M117" s="49">
        <f t="shared" si="17"/>
        <v>294196404.40640002</v>
      </c>
      <c r="N117" s="48"/>
      <c r="O117" s="167"/>
      <c r="P117" s="53">
        <v>12</v>
      </c>
      <c r="Q117" s="165"/>
      <c r="R117" s="54" t="s">
        <v>351</v>
      </c>
      <c r="S117" s="44">
        <v>131446569.52249999</v>
      </c>
      <c r="T117" s="44">
        <v>0</v>
      </c>
      <c r="U117" s="44">
        <v>4674600.0813999996</v>
      </c>
      <c r="V117" s="44">
        <v>9257690.2809999995</v>
      </c>
      <c r="W117" s="44">
        <v>4083635.0880999998</v>
      </c>
      <c r="X117" s="44">
        <f t="shared" si="15"/>
        <v>2041817.5440499999</v>
      </c>
      <c r="Y117" s="44">
        <f t="shared" si="28"/>
        <v>2041817.5440499999</v>
      </c>
      <c r="Z117" s="44">
        <v>72293652.882699996</v>
      </c>
      <c r="AA117" s="49">
        <f t="shared" si="18"/>
        <v>219714330.31164995</v>
      </c>
    </row>
    <row r="118" spans="1:27" ht="24.9" customHeight="1" x14ac:dyDescent="0.25">
      <c r="A118" s="165"/>
      <c r="B118" s="167"/>
      <c r="C118" s="40">
        <v>18</v>
      </c>
      <c r="D118" s="44" t="s">
        <v>352</v>
      </c>
      <c r="E118" s="44">
        <v>252604986.1988</v>
      </c>
      <c r="F118" s="44">
        <v>0</v>
      </c>
      <c r="G118" s="44">
        <v>8983325.2653000001</v>
      </c>
      <c r="H118" s="44">
        <v>12587361.112</v>
      </c>
      <c r="I118" s="44">
        <v>7847649.3439999996</v>
      </c>
      <c r="J118" s="44">
        <v>0</v>
      </c>
      <c r="K118" s="44">
        <f t="shared" si="29"/>
        <v>7847649.3439999996</v>
      </c>
      <c r="L118" s="44">
        <v>115218617.081</v>
      </c>
      <c r="M118" s="49">
        <f t="shared" si="17"/>
        <v>397241939.00109994</v>
      </c>
      <c r="N118" s="48"/>
      <c r="O118" s="167"/>
      <c r="P118" s="53">
        <v>13</v>
      </c>
      <c r="Q118" s="165"/>
      <c r="R118" s="54" t="s">
        <v>353</v>
      </c>
      <c r="S118" s="44">
        <v>109983557.44140001</v>
      </c>
      <c r="T118" s="44">
        <v>0</v>
      </c>
      <c r="U118" s="44">
        <v>3911316.5784999998</v>
      </c>
      <c r="V118" s="44">
        <v>8673022.1397999991</v>
      </c>
      <c r="W118" s="44">
        <v>3416846.2206000001</v>
      </c>
      <c r="X118" s="44">
        <f t="shared" si="15"/>
        <v>1708423.1103000001</v>
      </c>
      <c r="Y118" s="44">
        <f t="shared" si="28"/>
        <v>1708423.1103000001</v>
      </c>
      <c r="Z118" s="44">
        <v>66684318.770000003</v>
      </c>
      <c r="AA118" s="49">
        <f t="shared" si="18"/>
        <v>190960638.03999999</v>
      </c>
    </row>
    <row r="119" spans="1:27" ht="24.9" customHeight="1" x14ac:dyDescent="0.25">
      <c r="A119" s="165"/>
      <c r="B119" s="167"/>
      <c r="C119" s="40">
        <v>19</v>
      </c>
      <c r="D119" s="44" t="s">
        <v>354</v>
      </c>
      <c r="E119" s="44">
        <v>140589323.14320001</v>
      </c>
      <c r="F119" s="44">
        <v>0</v>
      </c>
      <c r="G119" s="44">
        <v>4999741.4446999999</v>
      </c>
      <c r="H119" s="44">
        <v>8288595.6715000002</v>
      </c>
      <c r="I119" s="44">
        <v>4367671.9375999998</v>
      </c>
      <c r="J119" s="44">
        <v>0</v>
      </c>
      <c r="K119" s="44">
        <f t="shared" si="29"/>
        <v>4367671.9375999998</v>
      </c>
      <c r="L119" s="44">
        <v>73976055.825800002</v>
      </c>
      <c r="M119" s="49">
        <f t="shared" si="17"/>
        <v>232221388.0228</v>
      </c>
      <c r="N119" s="48"/>
      <c r="O119" s="167"/>
      <c r="P119" s="53">
        <v>14</v>
      </c>
      <c r="Q119" s="165"/>
      <c r="R119" s="54" t="s">
        <v>355</v>
      </c>
      <c r="S119" s="44">
        <v>109517174.23450001</v>
      </c>
      <c r="T119" s="44">
        <v>0</v>
      </c>
      <c r="U119" s="44">
        <v>3894730.7141</v>
      </c>
      <c r="V119" s="44">
        <v>8711671.7042999994</v>
      </c>
      <c r="W119" s="44">
        <v>3402357.1483999998</v>
      </c>
      <c r="X119" s="44">
        <f t="shared" si="15"/>
        <v>1701178.5741999999</v>
      </c>
      <c r="Y119" s="44">
        <f t="shared" si="28"/>
        <v>1701178.5741999999</v>
      </c>
      <c r="Z119" s="44">
        <v>67055124.540799998</v>
      </c>
      <c r="AA119" s="49">
        <f t="shared" si="18"/>
        <v>190879879.76789999</v>
      </c>
    </row>
    <row r="120" spans="1:27" ht="24.9" customHeight="1" x14ac:dyDescent="0.25">
      <c r="A120" s="165"/>
      <c r="B120" s="168"/>
      <c r="C120" s="40">
        <v>20</v>
      </c>
      <c r="D120" s="44" t="s">
        <v>356</v>
      </c>
      <c r="E120" s="44">
        <v>157315337.74250001</v>
      </c>
      <c r="F120" s="44">
        <v>0</v>
      </c>
      <c r="G120" s="44">
        <v>5594564.3410999998</v>
      </c>
      <c r="H120" s="44">
        <v>9688242.5020000003</v>
      </c>
      <c r="I120" s="44">
        <v>4887297.0625</v>
      </c>
      <c r="J120" s="44">
        <v>0</v>
      </c>
      <c r="K120" s="44">
        <f t="shared" si="29"/>
        <v>4887297.0625</v>
      </c>
      <c r="L120" s="44">
        <v>87404334.466000006</v>
      </c>
      <c r="M120" s="49">
        <f t="shared" si="17"/>
        <v>264889776.11410004</v>
      </c>
      <c r="N120" s="48"/>
      <c r="O120" s="167"/>
      <c r="P120" s="53">
        <v>15</v>
      </c>
      <c r="Q120" s="165"/>
      <c r="R120" s="54" t="s">
        <v>357</v>
      </c>
      <c r="S120" s="44">
        <v>125050394.0766</v>
      </c>
      <c r="T120" s="44">
        <v>0</v>
      </c>
      <c r="U120" s="44">
        <v>4447134.5615999997</v>
      </c>
      <c r="V120" s="44">
        <v>9341209.0899</v>
      </c>
      <c r="W120" s="44">
        <v>3884925.8591</v>
      </c>
      <c r="X120" s="44">
        <f t="shared" si="15"/>
        <v>1942462.92955</v>
      </c>
      <c r="Y120" s="44">
        <f t="shared" si="28"/>
        <v>1942462.92955</v>
      </c>
      <c r="Z120" s="44">
        <v>73094936.329999998</v>
      </c>
      <c r="AA120" s="49">
        <f t="shared" si="18"/>
        <v>213876136.98765004</v>
      </c>
    </row>
    <row r="121" spans="1:27" ht="24.9" customHeight="1" x14ac:dyDescent="0.25">
      <c r="A121" s="40"/>
      <c r="B121" s="156" t="s">
        <v>358</v>
      </c>
      <c r="C121" s="157"/>
      <c r="D121" s="45"/>
      <c r="E121" s="45">
        <f>SUM(E101:E120)</f>
        <v>3688119638.9077992</v>
      </c>
      <c r="F121" s="45">
        <f t="shared" ref="F121:H121" si="30">SUM(F101:F120)</f>
        <v>0</v>
      </c>
      <c r="G121" s="45">
        <f t="shared" si="30"/>
        <v>131159637.15620002</v>
      </c>
      <c r="H121" s="45">
        <f t="shared" si="30"/>
        <v>208672474.0781</v>
      </c>
      <c r="I121" s="45">
        <f t="shared" ref="I121:M121" si="31">SUM(I101:I120)</f>
        <v>114578378.2819</v>
      </c>
      <c r="J121" s="45">
        <f t="shared" si="31"/>
        <v>0</v>
      </c>
      <c r="K121" s="45">
        <f t="shared" si="29"/>
        <v>114578378.2819</v>
      </c>
      <c r="L121" s="45">
        <f t="shared" si="31"/>
        <v>1891111147.3992002</v>
      </c>
      <c r="M121" s="45">
        <f t="shared" si="31"/>
        <v>6033641275.8231993</v>
      </c>
      <c r="N121" s="48"/>
      <c r="O121" s="168"/>
      <c r="P121" s="53">
        <v>16</v>
      </c>
      <c r="Q121" s="165"/>
      <c r="R121" s="54" t="s">
        <v>359</v>
      </c>
      <c r="S121" s="44">
        <v>151354249.24059999</v>
      </c>
      <c r="T121" s="44">
        <v>0</v>
      </c>
      <c r="U121" s="44">
        <v>5382571.7049000002</v>
      </c>
      <c r="V121" s="44">
        <v>9670687.9638</v>
      </c>
      <c r="W121" s="44">
        <v>4702104.6283</v>
      </c>
      <c r="X121" s="44">
        <f t="shared" si="15"/>
        <v>2351052.31415</v>
      </c>
      <c r="Y121" s="44">
        <f t="shared" si="28"/>
        <v>2351052.31415</v>
      </c>
      <c r="Z121" s="44">
        <v>76255972.405900002</v>
      </c>
      <c r="AA121" s="49">
        <f t="shared" si="18"/>
        <v>245014533.62935001</v>
      </c>
    </row>
    <row r="122" spans="1:27" ht="24.9" customHeight="1" x14ac:dyDescent="0.25">
      <c r="A122" s="165">
        <v>6</v>
      </c>
      <c r="B122" s="166" t="s">
        <v>360</v>
      </c>
      <c r="C122" s="40">
        <v>1</v>
      </c>
      <c r="D122" s="44" t="s">
        <v>361</v>
      </c>
      <c r="E122" s="44">
        <v>178643247.47459999</v>
      </c>
      <c r="F122" s="44">
        <v>0</v>
      </c>
      <c r="G122" s="44">
        <v>6353043.2342999997</v>
      </c>
      <c r="H122" s="44">
        <v>10208210.419399999</v>
      </c>
      <c r="I122" s="44">
        <v>5549888.7211999996</v>
      </c>
      <c r="J122" s="44">
        <f>I122/2</f>
        <v>2774944.3605999998</v>
      </c>
      <c r="K122" s="44">
        <f t="shared" si="29"/>
        <v>2774944.3605999998</v>
      </c>
      <c r="L122" s="44">
        <v>111600228.1564</v>
      </c>
      <c r="M122" s="49">
        <f t="shared" si="17"/>
        <v>309579673.64529997</v>
      </c>
      <c r="N122" s="48"/>
      <c r="O122" s="40"/>
      <c r="P122" s="157" t="s">
        <v>362</v>
      </c>
      <c r="Q122" s="160"/>
      <c r="R122" s="45"/>
      <c r="S122" s="45">
        <f t="shared" ref="S122:W122" si="32">SUM(S106:S121)</f>
        <v>2478708922.4897003</v>
      </c>
      <c r="T122" s="45">
        <f t="shared" si="32"/>
        <v>0</v>
      </c>
      <c r="U122" s="45">
        <f t="shared" si="32"/>
        <v>88149679.164200008</v>
      </c>
      <c r="V122" s="45">
        <f t="shared" si="32"/>
        <v>165200807.83939999</v>
      </c>
      <c r="W122" s="45">
        <f t="shared" si="32"/>
        <v>77005758.04959999</v>
      </c>
      <c r="X122" s="45">
        <f t="shared" ref="X122:AA122" si="33">SUM(X106:X121)</f>
        <v>38502879.024799995</v>
      </c>
      <c r="Y122" s="45">
        <f t="shared" si="33"/>
        <v>38502879.024799995</v>
      </c>
      <c r="Z122" s="45">
        <f t="shared" si="33"/>
        <v>1320543324.5033</v>
      </c>
      <c r="AA122" s="45">
        <f t="shared" si="33"/>
        <v>4091105613.0213995</v>
      </c>
    </row>
    <row r="123" spans="1:27" ht="24.9" customHeight="1" x14ac:dyDescent="0.25">
      <c r="A123" s="165"/>
      <c r="B123" s="167"/>
      <c r="C123" s="40">
        <v>2</v>
      </c>
      <c r="D123" s="44" t="s">
        <v>363</v>
      </c>
      <c r="E123" s="44">
        <v>205083374.31600001</v>
      </c>
      <c r="F123" s="44">
        <v>0</v>
      </c>
      <c r="G123" s="44">
        <v>7293326.5716000004</v>
      </c>
      <c r="H123" s="44">
        <v>11762364.3105</v>
      </c>
      <c r="I123" s="44">
        <v>6371301.0267000003</v>
      </c>
      <c r="J123" s="44">
        <f t="shared" ref="J123:J153" si="34">I123/2</f>
        <v>3185650.5133500001</v>
      </c>
      <c r="K123" s="44">
        <f t="shared" si="29"/>
        <v>3185650.5133500001</v>
      </c>
      <c r="L123" s="44">
        <v>126510854.9254</v>
      </c>
      <c r="M123" s="49">
        <f t="shared" si="17"/>
        <v>353835570.63685</v>
      </c>
      <c r="N123" s="48"/>
      <c r="O123" s="166">
        <v>24</v>
      </c>
      <c r="P123" s="50">
        <v>1</v>
      </c>
      <c r="Q123" s="166" t="s">
        <v>109</v>
      </c>
      <c r="R123" s="44" t="s">
        <v>364</v>
      </c>
      <c r="S123" s="44">
        <v>212397290.7516</v>
      </c>
      <c r="T123" s="44">
        <v>0</v>
      </c>
      <c r="U123" s="44">
        <v>7553429.4749999996</v>
      </c>
      <c r="V123" s="44">
        <v>37535311.237000003</v>
      </c>
      <c r="W123" s="44">
        <v>6598521.6068000002</v>
      </c>
      <c r="X123" s="44">
        <v>0</v>
      </c>
      <c r="Y123" s="44">
        <f t="shared" si="28"/>
        <v>6598521.6068000002</v>
      </c>
      <c r="Z123" s="44">
        <v>501324900.27929997</v>
      </c>
      <c r="AA123" s="49">
        <f t="shared" si="18"/>
        <v>765409453.34969997</v>
      </c>
    </row>
    <row r="124" spans="1:27" ht="24.9" customHeight="1" x14ac:dyDescent="0.25">
      <c r="A124" s="165"/>
      <c r="B124" s="167"/>
      <c r="C124" s="40">
        <v>3</v>
      </c>
      <c r="D124" s="52" t="s">
        <v>365</v>
      </c>
      <c r="E124" s="44">
        <v>136483203.44659999</v>
      </c>
      <c r="F124" s="44">
        <v>0</v>
      </c>
      <c r="G124" s="44">
        <v>4853716.5804000003</v>
      </c>
      <c r="H124" s="44">
        <v>8242773.3614999996</v>
      </c>
      <c r="I124" s="44">
        <v>4240107.6008000001</v>
      </c>
      <c r="J124" s="44">
        <f t="shared" si="34"/>
        <v>2120053.8004000001</v>
      </c>
      <c r="K124" s="44">
        <f t="shared" si="29"/>
        <v>2120053.8004000001</v>
      </c>
      <c r="L124" s="44">
        <v>92743731.011199996</v>
      </c>
      <c r="M124" s="49">
        <f t="shared" si="17"/>
        <v>244443478.2001</v>
      </c>
      <c r="N124" s="48"/>
      <c r="O124" s="167"/>
      <c r="P124" s="50">
        <v>2</v>
      </c>
      <c r="Q124" s="167"/>
      <c r="R124" s="52" t="s">
        <v>366</v>
      </c>
      <c r="S124" s="44">
        <v>273008644.93610001</v>
      </c>
      <c r="T124" s="44">
        <v>0</v>
      </c>
      <c r="U124" s="44">
        <v>9708935.2613999993</v>
      </c>
      <c r="V124" s="44">
        <v>41623993.768399999</v>
      </c>
      <c r="W124" s="44">
        <v>8481527.4058999997</v>
      </c>
      <c r="X124" s="44">
        <v>0</v>
      </c>
      <c r="Y124" s="44">
        <f t="shared" si="28"/>
        <v>8481527.4058999997</v>
      </c>
      <c r="Z124" s="44">
        <v>540551916.05599999</v>
      </c>
      <c r="AA124" s="49">
        <f t="shared" si="18"/>
        <v>873375017.42779994</v>
      </c>
    </row>
    <row r="125" spans="1:27" ht="24.9" customHeight="1" x14ac:dyDescent="0.25">
      <c r="A125" s="165"/>
      <c r="B125" s="167"/>
      <c r="C125" s="40">
        <v>4</v>
      </c>
      <c r="D125" s="44" t="s">
        <v>367</v>
      </c>
      <c r="E125" s="44">
        <v>168289955.79550001</v>
      </c>
      <c r="F125" s="44">
        <v>0</v>
      </c>
      <c r="G125" s="44">
        <v>5984851.8216000004</v>
      </c>
      <c r="H125" s="44">
        <v>9221123.523</v>
      </c>
      <c r="I125" s="44">
        <v>5228244.2285000002</v>
      </c>
      <c r="J125" s="44">
        <f t="shared" si="34"/>
        <v>2614122.1142500001</v>
      </c>
      <c r="K125" s="44">
        <f t="shared" si="29"/>
        <v>2614122.1142500001</v>
      </c>
      <c r="L125" s="44">
        <v>102130069.2571</v>
      </c>
      <c r="M125" s="49">
        <f t="shared" si="17"/>
        <v>288240122.51144999</v>
      </c>
      <c r="N125" s="48"/>
      <c r="O125" s="167"/>
      <c r="P125" s="50">
        <v>3</v>
      </c>
      <c r="Q125" s="167"/>
      <c r="R125" s="44" t="s">
        <v>368</v>
      </c>
      <c r="S125" s="44">
        <v>440278501.53820002</v>
      </c>
      <c r="T125" s="44">
        <v>0</v>
      </c>
      <c r="U125" s="44">
        <v>15657509.5613</v>
      </c>
      <c r="V125" s="44">
        <v>52451143.063000001</v>
      </c>
      <c r="W125" s="44">
        <v>13678080.332900001</v>
      </c>
      <c r="X125" s="44">
        <v>0</v>
      </c>
      <c r="Y125" s="44">
        <f t="shared" si="28"/>
        <v>13678080.332900001</v>
      </c>
      <c r="Z125" s="44">
        <v>644428104.27460003</v>
      </c>
      <c r="AA125" s="49">
        <f t="shared" si="18"/>
        <v>1166493338.77</v>
      </c>
    </row>
    <row r="126" spans="1:27" ht="24.9" customHeight="1" x14ac:dyDescent="0.25">
      <c r="A126" s="165"/>
      <c r="B126" s="167"/>
      <c r="C126" s="40">
        <v>5</v>
      </c>
      <c r="D126" s="44" t="s">
        <v>369</v>
      </c>
      <c r="E126" s="44">
        <v>176858071.3326</v>
      </c>
      <c r="F126" s="44">
        <v>0</v>
      </c>
      <c r="G126" s="44">
        <v>6289557.4806000004</v>
      </c>
      <c r="H126" s="44">
        <v>10114769.3061</v>
      </c>
      <c r="I126" s="44">
        <v>5494428.8644000003</v>
      </c>
      <c r="J126" s="44">
        <f t="shared" si="34"/>
        <v>2747214.4322000002</v>
      </c>
      <c r="K126" s="44">
        <f t="shared" si="29"/>
        <v>2747214.4322000002</v>
      </c>
      <c r="L126" s="44">
        <v>110703749.64569999</v>
      </c>
      <c r="M126" s="49">
        <f t="shared" si="17"/>
        <v>306713362.1972</v>
      </c>
      <c r="N126" s="48"/>
      <c r="O126" s="167"/>
      <c r="P126" s="50">
        <v>4</v>
      </c>
      <c r="Q126" s="167"/>
      <c r="R126" s="44" t="s">
        <v>370</v>
      </c>
      <c r="S126" s="44">
        <v>172079993.086</v>
      </c>
      <c r="T126" s="44">
        <v>0</v>
      </c>
      <c r="U126" s="44">
        <v>6119635.9296000004</v>
      </c>
      <c r="V126" s="44">
        <v>34949438.318999998</v>
      </c>
      <c r="W126" s="44">
        <v>5345988.8705000002</v>
      </c>
      <c r="X126" s="44">
        <v>0</v>
      </c>
      <c r="Y126" s="44">
        <f t="shared" si="28"/>
        <v>5345988.8705000002</v>
      </c>
      <c r="Z126" s="44">
        <v>476515911.81669998</v>
      </c>
      <c r="AA126" s="49">
        <f t="shared" si="18"/>
        <v>695010968.02180004</v>
      </c>
    </row>
    <row r="127" spans="1:27" ht="24.9" customHeight="1" x14ac:dyDescent="0.25">
      <c r="A127" s="165"/>
      <c r="B127" s="167"/>
      <c r="C127" s="40">
        <v>6</v>
      </c>
      <c r="D127" s="44" t="s">
        <v>371</v>
      </c>
      <c r="E127" s="44">
        <v>173878938.56259999</v>
      </c>
      <c r="F127" s="44">
        <v>0</v>
      </c>
      <c r="G127" s="44">
        <v>6183611.3585000001</v>
      </c>
      <c r="H127" s="44">
        <v>10246458.714299999</v>
      </c>
      <c r="I127" s="44">
        <v>5401876.4977000002</v>
      </c>
      <c r="J127" s="44">
        <f t="shared" si="34"/>
        <v>2700938.2488500001</v>
      </c>
      <c r="K127" s="44">
        <f t="shared" si="29"/>
        <v>2700938.2488500001</v>
      </c>
      <c r="L127" s="44">
        <v>111967184.1269</v>
      </c>
      <c r="M127" s="49">
        <f t="shared" si="17"/>
        <v>304977131.01115</v>
      </c>
      <c r="N127" s="48"/>
      <c r="O127" s="167"/>
      <c r="P127" s="50">
        <v>5</v>
      </c>
      <c r="Q127" s="167"/>
      <c r="R127" s="44" t="s">
        <v>372</v>
      </c>
      <c r="S127" s="44">
        <v>144675577.1304</v>
      </c>
      <c r="T127" s="44">
        <v>0</v>
      </c>
      <c r="U127" s="44">
        <v>5145059.8298000004</v>
      </c>
      <c r="V127" s="44">
        <v>33110820.714699998</v>
      </c>
      <c r="W127" s="44">
        <v>4494619.1087999996</v>
      </c>
      <c r="X127" s="44">
        <v>0</v>
      </c>
      <c r="Y127" s="44">
        <f t="shared" si="28"/>
        <v>4494619.1087999996</v>
      </c>
      <c r="Z127" s="44">
        <v>458876126.57550001</v>
      </c>
      <c r="AA127" s="49">
        <f t="shared" si="18"/>
        <v>646302203.3592</v>
      </c>
    </row>
    <row r="128" spans="1:27" ht="24.9" customHeight="1" x14ac:dyDescent="0.25">
      <c r="A128" s="165"/>
      <c r="B128" s="167"/>
      <c r="C128" s="40">
        <v>7</v>
      </c>
      <c r="D128" s="44" t="s">
        <v>373</v>
      </c>
      <c r="E128" s="44">
        <v>240225647.3572</v>
      </c>
      <c r="F128" s="44">
        <v>0</v>
      </c>
      <c r="G128" s="44">
        <v>8543082.0656000003</v>
      </c>
      <c r="H128" s="44">
        <v>12658946.658</v>
      </c>
      <c r="I128" s="44">
        <v>7463061.8827</v>
      </c>
      <c r="J128" s="44">
        <f t="shared" si="34"/>
        <v>3731530.94135</v>
      </c>
      <c r="K128" s="44">
        <f t="shared" si="29"/>
        <v>3731530.94135</v>
      </c>
      <c r="L128" s="44">
        <v>135112708.8529</v>
      </c>
      <c r="M128" s="49">
        <f t="shared" si="17"/>
        <v>400271915.87505001</v>
      </c>
      <c r="N128" s="48"/>
      <c r="O128" s="167"/>
      <c r="P128" s="50">
        <v>6</v>
      </c>
      <c r="Q128" s="167"/>
      <c r="R128" s="44" t="s">
        <v>374</v>
      </c>
      <c r="S128" s="44">
        <v>161741957.65979999</v>
      </c>
      <c r="T128" s="44">
        <v>0</v>
      </c>
      <c r="U128" s="44">
        <v>5751987.0711000003</v>
      </c>
      <c r="V128" s="44">
        <v>33543663.006299999</v>
      </c>
      <c r="W128" s="44">
        <v>5024818.3419000003</v>
      </c>
      <c r="X128" s="44">
        <v>0</v>
      </c>
      <c r="Y128" s="44">
        <f t="shared" si="28"/>
        <v>5024818.3419000003</v>
      </c>
      <c r="Z128" s="44">
        <v>463028836.22549999</v>
      </c>
      <c r="AA128" s="49">
        <f t="shared" si="18"/>
        <v>669091262.3046</v>
      </c>
    </row>
    <row r="129" spans="1:27" ht="24.9" customHeight="1" x14ac:dyDescent="0.25">
      <c r="A129" s="165"/>
      <c r="B129" s="168"/>
      <c r="C129" s="40">
        <v>8</v>
      </c>
      <c r="D129" s="44" t="s">
        <v>375</v>
      </c>
      <c r="E129" s="44">
        <v>221737252.22170001</v>
      </c>
      <c r="F129" s="44">
        <v>0</v>
      </c>
      <c r="G129" s="44">
        <v>7885584.0897000004</v>
      </c>
      <c r="H129" s="44">
        <v>13277832.1579</v>
      </c>
      <c r="I129" s="44">
        <v>6888685.0893999999</v>
      </c>
      <c r="J129" s="44">
        <f t="shared" si="34"/>
        <v>3444342.5447</v>
      </c>
      <c r="K129" s="44">
        <f t="shared" si="29"/>
        <v>3444342.5447</v>
      </c>
      <c r="L129" s="44">
        <v>141050325.94170001</v>
      </c>
      <c r="M129" s="49">
        <f t="shared" si="17"/>
        <v>387395336.95570004</v>
      </c>
      <c r="N129" s="48"/>
      <c r="O129" s="167"/>
      <c r="P129" s="50">
        <v>7</v>
      </c>
      <c r="Q129" s="167"/>
      <c r="R129" s="44" t="s">
        <v>376</v>
      </c>
      <c r="S129" s="44">
        <v>148503827.7089</v>
      </c>
      <c r="T129" s="44">
        <v>0</v>
      </c>
      <c r="U129" s="44">
        <v>5281202.9071000004</v>
      </c>
      <c r="V129" s="44">
        <v>32455054.8847</v>
      </c>
      <c r="W129" s="44">
        <v>4613550.9184999997</v>
      </c>
      <c r="X129" s="44">
        <v>0</v>
      </c>
      <c r="Y129" s="44">
        <f t="shared" si="28"/>
        <v>4613550.9184999997</v>
      </c>
      <c r="Z129" s="44">
        <v>452584677.83569998</v>
      </c>
      <c r="AA129" s="49">
        <f t="shared" si="18"/>
        <v>643438314.25489998</v>
      </c>
    </row>
    <row r="130" spans="1:27" ht="24.9" customHeight="1" x14ac:dyDescent="0.25">
      <c r="A130" s="40"/>
      <c r="B130" s="156" t="s">
        <v>377</v>
      </c>
      <c r="C130" s="157"/>
      <c r="D130" s="45"/>
      <c r="E130" s="45">
        <f>SUM(E122:E129)</f>
        <v>1501199690.5067999</v>
      </c>
      <c r="F130" s="45">
        <f t="shared" ref="F130:H130" si="35">SUM(F122:F129)</f>
        <v>0</v>
      </c>
      <c r="G130" s="45">
        <f t="shared" si="35"/>
        <v>53386773.202300005</v>
      </c>
      <c r="H130" s="45">
        <f t="shared" si="35"/>
        <v>85732478.4507</v>
      </c>
      <c r="I130" s="45">
        <f t="shared" ref="I130:M130" si="36">SUM(I122:I129)</f>
        <v>46637593.911399998</v>
      </c>
      <c r="J130" s="45">
        <f t="shared" si="36"/>
        <v>23318796.955699999</v>
      </c>
      <c r="K130" s="45">
        <f t="shared" si="36"/>
        <v>23318796.955699999</v>
      </c>
      <c r="L130" s="45">
        <f t="shared" si="36"/>
        <v>931818851.91729999</v>
      </c>
      <c r="M130" s="45">
        <f t="shared" si="36"/>
        <v>2595456591.0328002</v>
      </c>
      <c r="N130" s="48"/>
      <c r="O130" s="167"/>
      <c r="P130" s="50">
        <v>8</v>
      </c>
      <c r="Q130" s="167"/>
      <c r="R130" s="44" t="s">
        <v>378</v>
      </c>
      <c r="S130" s="44">
        <v>179154069.59369999</v>
      </c>
      <c r="T130" s="44">
        <v>0</v>
      </c>
      <c r="U130" s="44">
        <v>6371209.4681000002</v>
      </c>
      <c r="V130" s="44">
        <v>34395303.1514</v>
      </c>
      <c r="W130" s="44">
        <v>5565758.3717999998</v>
      </c>
      <c r="X130" s="44">
        <v>0</v>
      </c>
      <c r="Y130" s="44">
        <f t="shared" si="28"/>
        <v>5565758.3717999998</v>
      </c>
      <c r="Z130" s="44">
        <v>471199512.51300001</v>
      </c>
      <c r="AA130" s="49">
        <f t="shared" si="18"/>
        <v>696685853.09800005</v>
      </c>
    </row>
    <row r="131" spans="1:27" ht="24.9" customHeight="1" x14ac:dyDescent="0.25">
      <c r="A131" s="165">
        <v>7</v>
      </c>
      <c r="B131" s="166" t="s">
        <v>379</v>
      </c>
      <c r="C131" s="40">
        <v>1</v>
      </c>
      <c r="D131" s="44" t="s">
        <v>380</v>
      </c>
      <c r="E131" s="44">
        <v>176684340.5399</v>
      </c>
      <c r="F131" s="44">
        <f>-6066891.24</f>
        <v>-6066891.2400000002</v>
      </c>
      <c r="G131" s="44">
        <v>6283379.1376999998</v>
      </c>
      <c r="H131" s="44">
        <v>9580728.6552000009</v>
      </c>
      <c r="I131" s="44">
        <v>5489031.5903000003</v>
      </c>
      <c r="J131" s="44">
        <f t="shared" si="34"/>
        <v>2744515.7951500001</v>
      </c>
      <c r="K131" s="44">
        <f t="shared" ref="K131:K194" si="37">I131-J131</f>
        <v>2744515.7951500001</v>
      </c>
      <c r="L131" s="44">
        <v>86061012.831499994</v>
      </c>
      <c r="M131" s="49">
        <f t="shared" si="17"/>
        <v>275287085.71945</v>
      </c>
      <c r="N131" s="48"/>
      <c r="O131" s="167"/>
      <c r="P131" s="50">
        <v>9</v>
      </c>
      <c r="Q131" s="167"/>
      <c r="R131" s="44" t="s">
        <v>381</v>
      </c>
      <c r="S131" s="44">
        <v>119627724.4428</v>
      </c>
      <c r="T131" s="44">
        <v>0</v>
      </c>
      <c r="U131" s="44">
        <v>4254289.5751</v>
      </c>
      <c r="V131" s="44">
        <v>31289038.196699999</v>
      </c>
      <c r="W131" s="44">
        <v>3716460.4205999998</v>
      </c>
      <c r="X131" s="44">
        <v>0</v>
      </c>
      <c r="Y131" s="44">
        <f t="shared" si="28"/>
        <v>3716460.4205999998</v>
      </c>
      <c r="Z131" s="44">
        <v>441397857.95859998</v>
      </c>
      <c r="AA131" s="49">
        <f t="shared" si="18"/>
        <v>600285370.59379995</v>
      </c>
    </row>
    <row r="132" spans="1:27" ht="24.9" customHeight="1" x14ac:dyDescent="0.25">
      <c r="A132" s="165"/>
      <c r="B132" s="167"/>
      <c r="C132" s="40">
        <v>2</v>
      </c>
      <c r="D132" s="44" t="s">
        <v>382</v>
      </c>
      <c r="E132" s="44">
        <v>155897196.8019</v>
      </c>
      <c r="F132" s="44">
        <f t="shared" ref="F132:F153" si="38">-6066891.24</f>
        <v>-6066891.2400000002</v>
      </c>
      <c r="G132" s="44">
        <v>5544131.3646</v>
      </c>
      <c r="H132" s="44">
        <v>8425090.2598999999</v>
      </c>
      <c r="I132" s="44">
        <v>4843239.8449999997</v>
      </c>
      <c r="J132" s="44">
        <f t="shared" si="34"/>
        <v>2421619.9224999999</v>
      </c>
      <c r="K132" s="44">
        <f t="shared" si="37"/>
        <v>2421619.9224999999</v>
      </c>
      <c r="L132" s="44">
        <v>74973762.790900007</v>
      </c>
      <c r="M132" s="49">
        <f t="shared" si="17"/>
        <v>241194909.8998</v>
      </c>
      <c r="N132" s="48"/>
      <c r="O132" s="167"/>
      <c r="P132" s="50">
        <v>10</v>
      </c>
      <c r="Q132" s="167"/>
      <c r="R132" s="44" t="s">
        <v>383</v>
      </c>
      <c r="S132" s="44">
        <v>203977314.60210001</v>
      </c>
      <c r="T132" s="44">
        <v>0</v>
      </c>
      <c r="U132" s="44">
        <v>7253992.0584000004</v>
      </c>
      <c r="V132" s="44">
        <v>36950533.658600003</v>
      </c>
      <c r="W132" s="44">
        <v>6336939.1999000004</v>
      </c>
      <c r="X132" s="44">
        <v>0</v>
      </c>
      <c r="Y132" s="44">
        <f t="shared" si="28"/>
        <v>6336939.1999000004</v>
      </c>
      <c r="Z132" s="44">
        <v>495714516.22100002</v>
      </c>
      <c r="AA132" s="49">
        <f t="shared" si="18"/>
        <v>750233295.74000001</v>
      </c>
    </row>
    <row r="133" spans="1:27" ht="24.9" customHeight="1" x14ac:dyDescent="0.25">
      <c r="A133" s="165"/>
      <c r="B133" s="167"/>
      <c r="C133" s="40">
        <v>3</v>
      </c>
      <c r="D133" s="44" t="s">
        <v>384</v>
      </c>
      <c r="E133" s="44">
        <v>150954835.8452</v>
      </c>
      <c r="F133" s="44">
        <f t="shared" si="38"/>
        <v>-6066891.2400000002</v>
      </c>
      <c r="G133" s="44">
        <v>5368367.4704</v>
      </c>
      <c r="H133" s="44">
        <v>8082953.1519999998</v>
      </c>
      <c r="I133" s="44">
        <v>4689696.0994999995</v>
      </c>
      <c r="J133" s="44">
        <f t="shared" si="34"/>
        <v>2344848.0497499998</v>
      </c>
      <c r="K133" s="44">
        <f t="shared" si="37"/>
        <v>2344848.0497499998</v>
      </c>
      <c r="L133" s="44">
        <v>71691283.012799993</v>
      </c>
      <c r="M133" s="49">
        <f t="shared" si="17"/>
        <v>232375396.29014999</v>
      </c>
      <c r="N133" s="48"/>
      <c r="O133" s="167"/>
      <c r="P133" s="50">
        <v>11</v>
      </c>
      <c r="Q133" s="167"/>
      <c r="R133" s="44" t="s">
        <v>385</v>
      </c>
      <c r="S133" s="44">
        <v>176328297.73339999</v>
      </c>
      <c r="T133" s="44">
        <v>0</v>
      </c>
      <c r="U133" s="44">
        <v>6270717.2801999999</v>
      </c>
      <c r="V133" s="44">
        <v>34858787.853799999</v>
      </c>
      <c r="W133" s="44">
        <v>5477970.4504000004</v>
      </c>
      <c r="X133" s="44">
        <v>0</v>
      </c>
      <c r="Y133" s="44">
        <f t="shared" si="28"/>
        <v>5477970.4504000004</v>
      </c>
      <c r="Z133" s="44">
        <v>475646206.91759998</v>
      </c>
      <c r="AA133" s="49">
        <f t="shared" si="18"/>
        <v>698581980.23539996</v>
      </c>
    </row>
    <row r="134" spans="1:27" ht="24.9" customHeight="1" x14ac:dyDescent="0.25">
      <c r="A134" s="165"/>
      <c r="B134" s="167"/>
      <c r="C134" s="40">
        <v>4</v>
      </c>
      <c r="D134" s="44" t="s">
        <v>386</v>
      </c>
      <c r="E134" s="44">
        <v>178954984.73500001</v>
      </c>
      <c r="F134" s="44">
        <f t="shared" si="38"/>
        <v>-6066891.2400000002</v>
      </c>
      <c r="G134" s="44">
        <v>6364129.4650999997</v>
      </c>
      <c r="H134" s="44">
        <v>10033780.3463</v>
      </c>
      <c r="I134" s="44">
        <v>5559573.426</v>
      </c>
      <c r="J134" s="44">
        <f t="shared" si="34"/>
        <v>2779786.713</v>
      </c>
      <c r="K134" s="44">
        <f t="shared" si="37"/>
        <v>2779786.713</v>
      </c>
      <c r="L134" s="44">
        <v>90407612.426799998</v>
      </c>
      <c r="M134" s="49">
        <f t="shared" si="17"/>
        <v>282473402.44620001</v>
      </c>
      <c r="N134" s="48"/>
      <c r="O134" s="167"/>
      <c r="P134" s="50">
        <v>12</v>
      </c>
      <c r="Q134" s="167"/>
      <c r="R134" s="44" t="s">
        <v>387</v>
      </c>
      <c r="S134" s="44">
        <v>242442663.6354</v>
      </c>
      <c r="T134" s="44">
        <v>0</v>
      </c>
      <c r="U134" s="44">
        <v>8621925.2375000007</v>
      </c>
      <c r="V134" s="44">
        <v>38915678.884099998</v>
      </c>
      <c r="W134" s="44">
        <v>7531937.6661999999</v>
      </c>
      <c r="X134" s="44">
        <v>0</v>
      </c>
      <c r="Y134" s="44">
        <f t="shared" si="28"/>
        <v>7531937.6661999999</v>
      </c>
      <c r="Z134" s="44">
        <v>514568213.51139998</v>
      </c>
      <c r="AA134" s="49">
        <f t="shared" si="18"/>
        <v>812080418.9346</v>
      </c>
    </row>
    <row r="135" spans="1:27" ht="24.9" customHeight="1" x14ac:dyDescent="0.25">
      <c r="A135" s="165"/>
      <c r="B135" s="167"/>
      <c r="C135" s="40">
        <v>5</v>
      </c>
      <c r="D135" s="44" t="s">
        <v>388</v>
      </c>
      <c r="E135" s="44">
        <v>232255707.7351</v>
      </c>
      <c r="F135" s="44">
        <f t="shared" si="38"/>
        <v>-6066891.2400000002</v>
      </c>
      <c r="G135" s="44">
        <v>8259649.1808000002</v>
      </c>
      <c r="H135" s="44">
        <v>12864829.0295</v>
      </c>
      <c r="I135" s="44">
        <v>7215460.7074999996</v>
      </c>
      <c r="J135" s="44">
        <f t="shared" si="34"/>
        <v>3607730.3537499998</v>
      </c>
      <c r="K135" s="44">
        <f t="shared" si="37"/>
        <v>3607730.3537499998</v>
      </c>
      <c r="L135" s="44">
        <v>117568828.9083</v>
      </c>
      <c r="M135" s="49">
        <f t="shared" si="17"/>
        <v>368489853.96745002</v>
      </c>
      <c r="N135" s="48"/>
      <c r="O135" s="167"/>
      <c r="P135" s="50">
        <v>13</v>
      </c>
      <c r="Q135" s="167"/>
      <c r="R135" s="44" t="s">
        <v>389</v>
      </c>
      <c r="S135" s="44">
        <v>262307296.72499999</v>
      </c>
      <c r="T135" s="44">
        <v>0</v>
      </c>
      <c r="U135" s="44">
        <v>9328366.0050000008</v>
      </c>
      <c r="V135" s="44">
        <v>41282695.678900003</v>
      </c>
      <c r="W135" s="44">
        <v>8149069.8819000004</v>
      </c>
      <c r="X135" s="44">
        <v>0</v>
      </c>
      <c r="Y135" s="44">
        <f t="shared" si="28"/>
        <v>8149069.8819000004</v>
      </c>
      <c r="Z135" s="44">
        <v>537277485.86049998</v>
      </c>
      <c r="AA135" s="49">
        <f t="shared" si="18"/>
        <v>858344914.15129995</v>
      </c>
    </row>
    <row r="136" spans="1:27" ht="24.9" customHeight="1" x14ac:dyDescent="0.25">
      <c r="A136" s="165"/>
      <c r="B136" s="167"/>
      <c r="C136" s="40">
        <v>6</v>
      </c>
      <c r="D136" s="44" t="s">
        <v>390</v>
      </c>
      <c r="E136" s="44">
        <v>189755824.2216</v>
      </c>
      <c r="F136" s="44">
        <f t="shared" si="38"/>
        <v>-6066891.2400000002</v>
      </c>
      <c r="G136" s="44">
        <v>6748236.9039000003</v>
      </c>
      <c r="H136" s="44">
        <v>9812680.7609999999</v>
      </c>
      <c r="I136" s="44">
        <v>5895121.8337000003</v>
      </c>
      <c r="J136" s="44">
        <f t="shared" si="34"/>
        <v>2947560.9168500002</v>
      </c>
      <c r="K136" s="44">
        <f t="shared" si="37"/>
        <v>2947560.9168500002</v>
      </c>
      <c r="L136" s="44">
        <v>88286372.429499999</v>
      </c>
      <c r="M136" s="49">
        <f t="shared" ref="M136:M199" si="39">E136+F136+G136+H136+I136-J136+L136</f>
        <v>291483783.99285001</v>
      </c>
      <c r="N136" s="48"/>
      <c r="O136" s="167"/>
      <c r="P136" s="50">
        <v>14</v>
      </c>
      <c r="Q136" s="167"/>
      <c r="R136" s="44" t="s">
        <v>391</v>
      </c>
      <c r="S136" s="44">
        <v>141204073.60100001</v>
      </c>
      <c r="T136" s="44">
        <v>0</v>
      </c>
      <c r="U136" s="44">
        <v>5021603.6549000004</v>
      </c>
      <c r="V136" s="44">
        <v>32966272.4377</v>
      </c>
      <c r="W136" s="44">
        <v>4386770.3175999997</v>
      </c>
      <c r="X136" s="44">
        <v>0</v>
      </c>
      <c r="Y136" s="44">
        <f t="shared" si="28"/>
        <v>4386770.3175999997</v>
      </c>
      <c r="Z136" s="44">
        <v>457489323.49199998</v>
      </c>
      <c r="AA136" s="49">
        <f t="shared" ref="AA136:AA199" si="40">S136+T136+U136+V136+W136-X136+Z136</f>
        <v>641068043.50320005</v>
      </c>
    </row>
    <row r="137" spans="1:27" ht="24.9" customHeight="1" x14ac:dyDescent="0.25">
      <c r="A137" s="165"/>
      <c r="B137" s="167"/>
      <c r="C137" s="40">
        <v>7</v>
      </c>
      <c r="D137" s="44" t="s">
        <v>392</v>
      </c>
      <c r="E137" s="44">
        <v>180001112.68920001</v>
      </c>
      <c r="F137" s="44">
        <f t="shared" si="38"/>
        <v>-6066891.2400000002</v>
      </c>
      <c r="G137" s="44">
        <v>6401332.6409</v>
      </c>
      <c r="H137" s="44">
        <v>9302849.4123</v>
      </c>
      <c r="I137" s="44">
        <v>5592073.3598999996</v>
      </c>
      <c r="J137" s="44">
        <f t="shared" si="34"/>
        <v>2796036.6799499998</v>
      </c>
      <c r="K137" s="44">
        <f t="shared" si="37"/>
        <v>2796036.6799499998</v>
      </c>
      <c r="L137" s="44">
        <v>83395026.083499998</v>
      </c>
      <c r="M137" s="49">
        <f t="shared" si="39"/>
        <v>275829466.26584995</v>
      </c>
      <c r="N137" s="48"/>
      <c r="O137" s="167"/>
      <c r="P137" s="50">
        <v>15</v>
      </c>
      <c r="Q137" s="167"/>
      <c r="R137" s="44" t="s">
        <v>393</v>
      </c>
      <c r="S137" s="44">
        <v>170385392.48159999</v>
      </c>
      <c r="T137" s="44">
        <v>0</v>
      </c>
      <c r="U137" s="44">
        <v>6059371.2900999999</v>
      </c>
      <c r="V137" s="44">
        <v>34941303.488499999</v>
      </c>
      <c r="W137" s="44">
        <v>5293342.9130999995</v>
      </c>
      <c r="X137" s="44">
        <v>0</v>
      </c>
      <c r="Y137" s="44">
        <f t="shared" si="28"/>
        <v>5293342.9130999995</v>
      </c>
      <c r="Z137" s="44">
        <v>476437865.86390001</v>
      </c>
      <c r="AA137" s="49">
        <f t="shared" si="40"/>
        <v>693117276.03719997</v>
      </c>
    </row>
    <row r="138" spans="1:27" ht="24.9" customHeight="1" x14ac:dyDescent="0.25">
      <c r="A138" s="165"/>
      <c r="B138" s="167"/>
      <c r="C138" s="40">
        <v>8</v>
      </c>
      <c r="D138" s="44" t="s">
        <v>394</v>
      </c>
      <c r="E138" s="44">
        <v>154684406.54100001</v>
      </c>
      <c r="F138" s="44">
        <f t="shared" si="38"/>
        <v>-6066891.2400000002</v>
      </c>
      <c r="G138" s="44">
        <v>5501001.2207000004</v>
      </c>
      <c r="H138" s="44">
        <v>8545872.4289999995</v>
      </c>
      <c r="I138" s="44">
        <v>4805562.2328000003</v>
      </c>
      <c r="J138" s="44">
        <f t="shared" si="34"/>
        <v>2402781.1164000002</v>
      </c>
      <c r="K138" s="44">
        <f t="shared" si="37"/>
        <v>2402781.1164000002</v>
      </c>
      <c r="L138" s="44">
        <v>76132552.698699996</v>
      </c>
      <c r="M138" s="49">
        <f t="shared" si="39"/>
        <v>241199722.7658</v>
      </c>
      <c r="N138" s="48"/>
      <c r="O138" s="167"/>
      <c r="P138" s="50">
        <v>16</v>
      </c>
      <c r="Q138" s="167"/>
      <c r="R138" s="44" t="s">
        <v>395</v>
      </c>
      <c r="S138" s="44">
        <v>255079733.5774</v>
      </c>
      <c r="T138" s="44">
        <v>0</v>
      </c>
      <c r="U138" s="44">
        <v>9071334.0611000005</v>
      </c>
      <c r="V138" s="44">
        <v>40692026.732199997</v>
      </c>
      <c r="W138" s="44">
        <v>7924532.0290999999</v>
      </c>
      <c r="X138" s="44">
        <v>0</v>
      </c>
      <c r="Y138" s="44">
        <f t="shared" si="28"/>
        <v>7924532.0290999999</v>
      </c>
      <c r="Z138" s="44">
        <v>531610579.73329997</v>
      </c>
      <c r="AA138" s="49">
        <f t="shared" si="40"/>
        <v>844378206.13310003</v>
      </c>
    </row>
    <row r="139" spans="1:27" ht="24.9" customHeight="1" x14ac:dyDescent="0.25">
      <c r="A139" s="165"/>
      <c r="B139" s="167"/>
      <c r="C139" s="40">
        <v>9</v>
      </c>
      <c r="D139" s="44" t="s">
        <v>396</v>
      </c>
      <c r="E139" s="44">
        <v>195406301.435</v>
      </c>
      <c r="F139" s="44">
        <f t="shared" si="38"/>
        <v>-6066891.2400000002</v>
      </c>
      <c r="G139" s="44">
        <v>6949183.3518000003</v>
      </c>
      <c r="H139" s="44">
        <v>10416755.7623</v>
      </c>
      <c r="I139" s="44">
        <v>6070664.5437000003</v>
      </c>
      <c r="J139" s="44">
        <f t="shared" si="34"/>
        <v>3035332.2718500001</v>
      </c>
      <c r="K139" s="44">
        <f t="shared" si="37"/>
        <v>3035332.2718500001</v>
      </c>
      <c r="L139" s="44">
        <v>94081896.886800006</v>
      </c>
      <c r="M139" s="49">
        <f t="shared" si="39"/>
        <v>303822578.46775001</v>
      </c>
      <c r="N139" s="48"/>
      <c r="O139" s="167"/>
      <c r="P139" s="50">
        <v>17</v>
      </c>
      <c r="Q139" s="167"/>
      <c r="R139" s="44" t="s">
        <v>397</v>
      </c>
      <c r="S139" s="44">
        <v>247508713.0212</v>
      </c>
      <c r="T139" s="44">
        <v>0</v>
      </c>
      <c r="U139" s="44">
        <v>8802087.8310000002</v>
      </c>
      <c r="V139" s="44">
        <v>40054774.025399998</v>
      </c>
      <c r="W139" s="44">
        <v>7689324.0255000005</v>
      </c>
      <c r="X139" s="44">
        <v>0</v>
      </c>
      <c r="Y139" s="44">
        <f t="shared" si="28"/>
        <v>7689324.0255000005</v>
      </c>
      <c r="Z139" s="44">
        <v>525496746.78259999</v>
      </c>
      <c r="AA139" s="49">
        <f t="shared" si="40"/>
        <v>829551645.68569994</v>
      </c>
    </row>
    <row r="140" spans="1:27" ht="24.9" customHeight="1" x14ac:dyDescent="0.25">
      <c r="A140" s="165"/>
      <c r="B140" s="167"/>
      <c r="C140" s="40">
        <v>10</v>
      </c>
      <c r="D140" s="44" t="s">
        <v>398</v>
      </c>
      <c r="E140" s="44">
        <v>184876513.30500001</v>
      </c>
      <c r="F140" s="44">
        <f t="shared" si="38"/>
        <v>-6066891.2400000002</v>
      </c>
      <c r="G140" s="44">
        <v>6574715.2418</v>
      </c>
      <c r="H140" s="44">
        <v>10434156.2742</v>
      </c>
      <c r="I140" s="44">
        <v>5743536.8563999999</v>
      </c>
      <c r="J140" s="44">
        <f t="shared" si="34"/>
        <v>2871768.4282</v>
      </c>
      <c r="K140" s="44">
        <f t="shared" si="37"/>
        <v>2871768.4282</v>
      </c>
      <c r="L140" s="44">
        <v>94248838.229599997</v>
      </c>
      <c r="M140" s="49">
        <f t="shared" si="39"/>
        <v>292939100.23879999</v>
      </c>
      <c r="N140" s="48"/>
      <c r="O140" s="167"/>
      <c r="P140" s="50">
        <v>18</v>
      </c>
      <c r="Q140" s="167"/>
      <c r="R140" s="44" t="s">
        <v>399</v>
      </c>
      <c r="S140" s="44">
        <v>252727094.7026</v>
      </c>
      <c r="T140" s="44">
        <v>0</v>
      </c>
      <c r="U140" s="44">
        <v>8987667.7782000005</v>
      </c>
      <c r="V140" s="44">
        <v>40482272.1347</v>
      </c>
      <c r="W140" s="44">
        <v>7851442.8744000001</v>
      </c>
      <c r="X140" s="44">
        <v>0</v>
      </c>
      <c r="Y140" s="44">
        <f t="shared" si="28"/>
        <v>7851442.8744000001</v>
      </c>
      <c r="Z140" s="44">
        <v>529598184.09149998</v>
      </c>
      <c r="AA140" s="49">
        <f t="shared" si="40"/>
        <v>839646661.58139992</v>
      </c>
    </row>
    <row r="141" spans="1:27" ht="24.9" customHeight="1" x14ac:dyDescent="0.25">
      <c r="A141" s="165"/>
      <c r="B141" s="167"/>
      <c r="C141" s="40">
        <v>11</v>
      </c>
      <c r="D141" s="44" t="s">
        <v>400</v>
      </c>
      <c r="E141" s="44">
        <v>211671269.14520001</v>
      </c>
      <c r="F141" s="44">
        <f t="shared" si="38"/>
        <v>-6066891.2400000002</v>
      </c>
      <c r="G141" s="44">
        <v>7527610.1579</v>
      </c>
      <c r="H141" s="44">
        <v>10854121.4575</v>
      </c>
      <c r="I141" s="44">
        <v>6575966.3790999996</v>
      </c>
      <c r="J141" s="44">
        <f t="shared" si="34"/>
        <v>3287983.1895499998</v>
      </c>
      <c r="K141" s="44">
        <f t="shared" si="37"/>
        <v>3287983.1895499998</v>
      </c>
      <c r="L141" s="44">
        <v>98278004.286300004</v>
      </c>
      <c r="M141" s="49">
        <f t="shared" si="39"/>
        <v>325552096.99645001</v>
      </c>
      <c r="N141" s="48"/>
      <c r="O141" s="167"/>
      <c r="P141" s="50">
        <v>19</v>
      </c>
      <c r="Q141" s="167"/>
      <c r="R141" s="44" t="s">
        <v>401</v>
      </c>
      <c r="S141" s="44">
        <v>195460776.59540001</v>
      </c>
      <c r="T141" s="44">
        <v>0</v>
      </c>
      <c r="U141" s="44">
        <v>6951120.6377999997</v>
      </c>
      <c r="V141" s="44">
        <v>36490806.299400002</v>
      </c>
      <c r="W141" s="44">
        <v>6072356.9170000004</v>
      </c>
      <c r="X141" s="44">
        <v>0</v>
      </c>
      <c r="Y141" s="44">
        <f t="shared" si="28"/>
        <v>6072356.9170000004</v>
      </c>
      <c r="Z141" s="44">
        <v>491303869.94700003</v>
      </c>
      <c r="AA141" s="49">
        <f t="shared" si="40"/>
        <v>736278930.39660001</v>
      </c>
    </row>
    <row r="142" spans="1:27" ht="24.9" customHeight="1" x14ac:dyDescent="0.25">
      <c r="A142" s="165"/>
      <c r="B142" s="167"/>
      <c r="C142" s="40">
        <v>12</v>
      </c>
      <c r="D142" s="44" t="s">
        <v>402</v>
      </c>
      <c r="E142" s="44">
        <v>162551067.0544</v>
      </c>
      <c r="F142" s="44">
        <f t="shared" si="38"/>
        <v>-6066891.2400000002</v>
      </c>
      <c r="G142" s="44">
        <v>5780761.2175000003</v>
      </c>
      <c r="H142" s="44">
        <v>9401634.7079000007</v>
      </c>
      <c r="I142" s="44">
        <v>5049954.8481000001</v>
      </c>
      <c r="J142" s="44">
        <f t="shared" si="34"/>
        <v>2524977.42405</v>
      </c>
      <c r="K142" s="44">
        <f t="shared" si="37"/>
        <v>2524977.42405</v>
      </c>
      <c r="L142" s="44">
        <v>84342776.935299993</v>
      </c>
      <c r="M142" s="49">
        <f t="shared" si="39"/>
        <v>258534326.09914997</v>
      </c>
      <c r="N142" s="48"/>
      <c r="O142" s="168"/>
      <c r="P142" s="50">
        <v>20</v>
      </c>
      <c r="Q142" s="168"/>
      <c r="R142" s="44" t="s">
        <v>403</v>
      </c>
      <c r="S142" s="44">
        <v>223582257.3888</v>
      </c>
      <c r="T142" s="44">
        <v>0</v>
      </c>
      <c r="U142" s="44">
        <v>7951197.5274</v>
      </c>
      <c r="V142" s="44">
        <v>38338507.189800002</v>
      </c>
      <c r="W142" s="44">
        <v>6946003.6475</v>
      </c>
      <c r="X142" s="44">
        <v>0</v>
      </c>
      <c r="Y142" s="44">
        <f t="shared" si="28"/>
        <v>6946003.6475</v>
      </c>
      <c r="Z142" s="44">
        <v>509030800.66890001</v>
      </c>
      <c r="AA142" s="49">
        <f t="shared" si="40"/>
        <v>785848766.4224</v>
      </c>
    </row>
    <row r="143" spans="1:27" ht="24.9" customHeight="1" x14ac:dyDescent="0.25">
      <c r="A143" s="165"/>
      <c r="B143" s="167"/>
      <c r="C143" s="40">
        <v>13</v>
      </c>
      <c r="D143" s="44" t="s">
        <v>404</v>
      </c>
      <c r="E143" s="44">
        <v>195262038.0086</v>
      </c>
      <c r="F143" s="44">
        <f t="shared" si="38"/>
        <v>-6066891.2400000002</v>
      </c>
      <c r="G143" s="44">
        <v>6944052.9491999997</v>
      </c>
      <c r="H143" s="44">
        <v>11742404.8188</v>
      </c>
      <c r="I143" s="44">
        <v>6066182.7287999997</v>
      </c>
      <c r="J143" s="44">
        <f t="shared" si="34"/>
        <v>3033091.3643999998</v>
      </c>
      <c r="K143" s="44">
        <f t="shared" si="37"/>
        <v>3033091.3643999998</v>
      </c>
      <c r="L143" s="44">
        <v>106800237.34280001</v>
      </c>
      <c r="M143" s="49">
        <f t="shared" si="39"/>
        <v>317714933.24379998</v>
      </c>
      <c r="N143" s="48"/>
      <c r="O143" s="40"/>
      <c r="P143" s="157" t="s">
        <v>405</v>
      </c>
      <c r="Q143" s="160"/>
      <c r="R143" s="45"/>
      <c r="S143" s="45">
        <f t="shared" ref="S143:W143" si="41">SUM(S123:S142)</f>
        <v>4222471200.9113998</v>
      </c>
      <c r="T143" s="45">
        <f t="shared" si="41"/>
        <v>0</v>
      </c>
      <c r="U143" s="45">
        <f t="shared" si="41"/>
        <v>150162642.44010001</v>
      </c>
      <c r="V143" s="45">
        <f t="shared" si="41"/>
        <v>747327424.72430003</v>
      </c>
      <c r="W143" s="45">
        <f t="shared" si="41"/>
        <v>131179015.30029999</v>
      </c>
      <c r="X143" s="45">
        <f t="shared" ref="X143:AA143" si="42">SUM(X123:X142)</f>
        <v>0</v>
      </c>
      <c r="Y143" s="45">
        <f t="shared" si="42"/>
        <v>131179015.30029999</v>
      </c>
      <c r="Z143" s="45">
        <f t="shared" si="42"/>
        <v>9994081636.6245995</v>
      </c>
      <c r="AA143" s="45">
        <f t="shared" si="42"/>
        <v>15245221920.000702</v>
      </c>
    </row>
    <row r="144" spans="1:27" ht="24.9" customHeight="1" x14ac:dyDescent="0.25">
      <c r="A144" s="165"/>
      <c r="B144" s="167"/>
      <c r="C144" s="40">
        <v>14</v>
      </c>
      <c r="D144" s="44" t="s">
        <v>406</v>
      </c>
      <c r="E144" s="44">
        <v>144240848.79820001</v>
      </c>
      <c r="F144" s="44">
        <f t="shared" si="38"/>
        <v>-6066891.2400000002</v>
      </c>
      <c r="G144" s="44">
        <v>5129599.6995000001</v>
      </c>
      <c r="H144" s="44">
        <v>8121073.7702000001</v>
      </c>
      <c r="I144" s="44">
        <v>4481113.4549000002</v>
      </c>
      <c r="J144" s="44">
        <f t="shared" si="34"/>
        <v>2240556.7274500001</v>
      </c>
      <c r="K144" s="44">
        <f t="shared" si="37"/>
        <v>2240556.7274500001</v>
      </c>
      <c r="L144" s="44">
        <v>72057014.046900004</v>
      </c>
      <c r="M144" s="49">
        <f t="shared" si="39"/>
        <v>225722201.80225</v>
      </c>
      <c r="N144" s="48"/>
      <c r="O144" s="166">
        <v>25</v>
      </c>
      <c r="P144" s="50">
        <v>1</v>
      </c>
      <c r="Q144" s="166" t="s">
        <v>110</v>
      </c>
      <c r="R144" s="44" t="s">
        <v>407</v>
      </c>
      <c r="S144" s="44">
        <v>146290159.7164</v>
      </c>
      <c r="T144" s="44">
        <f>-3018317.48</f>
        <v>-3018317.48</v>
      </c>
      <c r="U144" s="44">
        <v>5202478.8093999997</v>
      </c>
      <c r="V144" s="44">
        <v>8993234.2153999992</v>
      </c>
      <c r="W144" s="44">
        <v>4544779.1557999998</v>
      </c>
      <c r="X144" s="44"/>
      <c r="Y144" s="44">
        <f t="shared" si="28"/>
        <v>4544779.1557999998</v>
      </c>
      <c r="Z144" s="44">
        <v>74857485.412900001</v>
      </c>
      <c r="AA144" s="49">
        <f t="shared" si="40"/>
        <v>236869819.8299</v>
      </c>
    </row>
    <row r="145" spans="1:27" ht="24.9" customHeight="1" x14ac:dyDescent="0.25">
      <c r="A145" s="165"/>
      <c r="B145" s="167"/>
      <c r="C145" s="40">
        <v>15</v>
      </c>
      <c r="D145" s="44" t="s">
        <v>408</v>
      </c>
      <c r="E145" s="44">
        <v>151528063.77070001</v>
      </c>
      <c r="F145" s="44">
        <f t="shared" si="38"/>
        <v>-6066891.2400000002</v>
      </c>
      <c r="G145" s="44">
        <v>5388753.0256000003</v>
      </c>
      <c r="H145" s="44">
        <v>8665560.2263999991</v>
      </c>
      <c r="I145" s="44">
        <v>4707504.5038999999</v>
      </c>
      <c r="J145" s="44">
        <f t="shared" si="34"/>
        <v>2353752.2519499999</v>
      </c>
      <c r="K145" s="44">
        <f t="shared" si="37"/>
        <v>2353752.2519499999</v>
      </c>
      <c r="L145" s="44">
        <v>77280843.150999993</v>
      </c>
      <c r="M145" s="49">
        <f t="shared" si="39"/>
        <v>239150081.18564996</v>
      </c>
      <c r="N145" s="48"/>
      <c r="O145" s="167"/>
      <c r="P145" s="50">
        <v>2</v>
      </c>
      <c r="Q145" s="167"/>
      <c r="R145" s="44" t="s">
        <v>409</v>
      </c>
      <c r="S145" s="44">
        <v>164895424.17969999</v>
      </c>
      <c r="T145" s="44">
        <f t="shared" ref="T145:T156" si="43">-3018317.48</f>
        <v>-3018317.48</v>
      </c>
      <c r="U145" s="44">
        <v>5864132.9786999999</v>
      </c>
      <c r="V145" s="44">
        <v>8977621.1776000001</v>
      </c>
      <c r="W145" s="44">
        <v>5122786.7148000002</v>
      </c>
      <c r="X145" s="44"/>
      <c r="Y145" s="44">
        <f t="shared" si="28"/>
        <v>5122786.7148000002</v>
      </c>
      <c r="Z145" s="44">
        <v>74707693.180800006</v>
      </c>
      <c r="AA145" s="49">
        <f t="shared" si="40"/>
        <v>256549340.75160003</v>
      </c>
    </row>
    <row r="146" spans="1:27" ht="24.9" customHeight="1" x14ac:dyDescent="0.25">
      <c r="A146" s="165"/>
      <c r="B146" s="167"/>
      <c r="C146" s="40">
        <v>16</v>
      </c>
      <c r="D146" s="44" t="s">
        <v>410</v>
      </c>
      <c r="E146" s="44">
        <v>138212073.4664</v>
      </c>
      <c r="F146" s="44">
        <f t="shared" si="38"/>
        <v>-6066891.2400000002</v>
      </c>
      <c r="G146" s="44">
        <v>4915199.9342</v>
      </c>
      <c r="H146" s="44">
        <v>7621803.1095000003</v>
      </c>
      <c r="I146" s="44">
        <v>4293818.2019999996</v>
      </c>
      <c r="J146" s="44">
        <f t="shared" si="34"/>
        <v>2146909.1009999998</v>
      </c>
      <c r="K146" s="44">
        <f t="shared" si="37"/>
        <v>2146909.1009999998</v>
      </c>
      <c r="L146" s="44">
        <v>67266987.446700007</v>
      </c>
      <c r="M146" s="49">
        <f t="shared" si="39"/>
        <v>214096081.81779999</v>
      </c>
      <c r="N146" s="48"/>
      <c r="O146" s="167"/>
      <c r="P146" s="50">
        <v>3</v>
      </c>
      <c r="Q146" s="167"/>
      <c r="R146" s="44" t="s">
        <v>411</v>
      </c>
      <c r="S146" s="44">
        <v>168838276.6442</v>
      </c>
      <c r="T146" s="44">
        <f t="shared" si="43"/>
        <v>-3018317.48</v>
      </c>
      <c r="U146" s="44">
        <v>6004351.6129999999</v>
      </c>
      <c r="V146" s="44">
        <v>9470690.398</v>
      </c>
      <c r="W146" s="44">
        <v>5245278.8476999998</v>
      </c>
      <c r="X146" s="44"/>
      <c r="Y146" s="44">
        <f t="shared" si="28"/>
        <v>5245278.8476999998</v>
      </c>
      <c r="Z146" s="44">
        <v>79438222.866300002</v>
      </c>
      <c r="AA146" s="49">
        <f t="shared" si="40"/>
        <v>265978502.88920003</v>
      </c>
    </row>
    <row r="147" spans="1:27" ht="24.9" customHeight="1" x14ac:dyDescent="0.25">
      <c r="A147" s="165"/>
      <c r="B147" s="167"/>
      <c r="C147" s="40">
        <v>17</v>
      </c>
      <c r="D147" s="44" t="s">
        <v>412</v>
      </c>
      <c r="E147" s="44">
        <v>174880495.0183</v>
      </c>
      <c r="F147" s="44">
        <f t="shared" si="38"/>
        <v>-6066891.2400000002</v>
      </c>
      <c r="G147" s="44">
        <v>6219229.4496999998</v>
      </c>
      <c r="H147" s="44">
        <v>9423029.6768999994</v>
      </c>
      <c r="I147" s="44">
        <v>5432991.7340000002</v>
      </c>
      <c r="J147" s="44">
        <f t="shared" si="34"/>
        <v>2716495.8670000001</v>
      </c>
      <c r="K147" s="44">
        <f t="shared" si="37"/>
        <v>2716495.8670000001</v>
      </c>
      <c r="L147" s="44">
        <v>84548041.290800005</v>
      </c>
      <c r="M147" s="49">
        <f t="shared" si="39"/>
        <v>271720400.06269997</v>
      </c>
      <c r="N147" s="48"/>
      <c r="O147" s="167"/>
      <c r="P147" s="50">
        <v>4</v>
      </c>
      <c r="Q147" s="167"/>
      <c r="R147" s="44" t="s">
        <v>413</v>
      </c>
      <c r="S147" s="44">
        <v>199206158.03479999</v>
      </c>
      <c r="T147" s="44">
        <f t="shared" si="43"/>
        <v>-3018317.48</v>
      </c>
      <c r="U147" s="44">
        <v>7084316.6613999996</v>
      </c>
      <c r="V147" s="44">
        <v>10672128.253599999</v>
      </c>
      <c r="W147" s="44">
        <v>6188714.2407999998</v>
      </c>
      <c r="X147" s="44"/>
      <c r="Y147" s="44">
        <f t="shared" si="28"/>
        <v>6188714.2407999998</v>
      </c>
      <c r="Z147" s="44">
        <v>90964875.120499998</v>
      </c>
      <c r="AA147" s="49">
        <f t="shared" si="40"/>
        <v>311097874.83109999</v>
      </c>
    </row>
    <row r="148" spans="1:27" ht="24.9" customHeight="1" x14ac:dyDescent="0.25">
      <c r="A148" s="165"/>
      <c r="B148" s="167"/>
      <c r="C148" s="40">
        <v>18</v>
      </c>
      <c r="D148" s="44" t="s">
        <v>414</v>
      </c>
      <c r="E148" s="44">
        <v>163880794.40990001</v>
      </c>
      <c r="F148" s="44">
        <f t="shared" si="38"/>
        <v>-6066891.2400000002</v>
      </c>
      <c r="G148" s="44">
        <v>5828049.9648000002</v>
      </c>
      <c r="H148" s="44">
        <v>9539963.3050999995</v>
      </c>
      <c r="I148" s="44">
        <v>5091265.3311999999</v>
      </c>
      <c r="J148" s="44">
        <f t="shared" si="34"/>
        <v>2545632.6655999999</v>
      </c>
      <c r="K148" s="44">
        <f t="shared" si="37"/>
        <v>2545632.6655999999</v>
      </c>
      <c r="L148" s="44">
        <v>85669908.113299996</v>
      </c>
      <c r="M148" s="49">
        <f t="shared" si="39"/>
        <v>261397457.21869999</v>
      </c>
      <c r="N148" s="48"/>
      <c r="O148" s="167"/>
      <c r="P148" s="50">
        <v>5</v>
      </c>
      <c r="Q148" s="167"/>
      <c r="R148" s="44" t="s">
        <v>415</v>
      </c>
      <c r="S148" s="44">
        <v>142241769.53999999</v>
      </c>
      <c r="T148" s="44">
        <f t="shared" si="43"/>
        <v>-3018317.48</v>
      </c>
      <c r="U148" s="44">
        <v>5058506.9649999999</v>
      </c>
      <c r="V148" s="44">
        <v>8369861.7911</v>
      </c>
      <c r="W148" s="44">
        <v>4419008.2951999996</v>
      </c>
      <c r="X148" s="44"/>
      <c r="Y148" s="44">
        <f t="shared" si="28"/>
        <v>4419008.2951999996</v>
      </c>
      <c r="Z148" s="44">
        <v>68876820.556500003</v>
      </c>
      <c r="AA148" s="49">
        <f t="shared" si="40"/>
        <v>225947649.66780001</v>
      </c>
    </row>
    <row r="149" spans="1:27" ht="24.9" customHeight="1" x14ac:dyDescent="0.25">
      <c r="A149" s="165"/>
      <c r="B149" s="167"/>
      <c r="C149" s="40">
        <v>19</v>
      </c>
      <c r="D149" s="44" t="s">
        <v>416</v>
      </c>
      <c r="E149" s="44">
        <v>191934576.20179999</v>
      </c>
      <c r="F149" s="44">
        <f t="shared" si="38"/>
        <v>-6066891.2400000002</v>
      </c>
      <c r="G149" s="44">
        <v>6825719.2925000004</v>
      </c>
      <c r="H149" s="44">
        <v>11090669.924900001</v>
      </c>
      <c r="I149" s="44">
        <v>5962808.8649000004</v>
      </c>
      <c r="J149" s="44">
        <f t="shared" si="34"/>
        <v>2981404.4324500002</v>
      </c>
      <c r="K149" s="44">
        <f t="shared" si="37"/>
        <v>2981404.4324500002</v>
      </c>
      <c r="L149" s="44">
        <v>100547461.59739999</v>
      </c>
      <c r="M149" s="49">
        <f t="shared" si="39"/>
        <v>307312940.20904994</v>
      </c>
      <c r="N149" s="48"/>
      <c r="O149" s="167"/>
      <c r="P149" s="50">
        <v>6</v>
      </c>
      <c r="Q149" s="167"/>
      <c r="R149" s="44" t="s">
        <v>417</v>
      </c>
      <c r="S149" s="44">
        <v>133754816.2976</v>
      </c>
      <c r="T149" s="44">
        <f t="shared" si="43"/>
        <v>-3018317.48</v>
      </c>
      <c r="U149" s="44">
        <v>4756687.6595999999</v>
      </c>
      <c r="V149" s="44">
        <v>8614472.1308999993</v>
      </c>
      <c r="W149" s="44">
        <v>4155345.1187</v>
      </c>
      <c r="X149" s="44"/>
      <c r="Y149" s="44">
        <f t="shared" si="28"/>
        <v>4155345.1187</v>
      </c>
      <c r="Z149" s="44">
        <v>71223623.856600001</v>
      </c>
      <c r="AA149" s="49">
        <f t="shared" si="40"/>
        <v>219486627.58340001</v>
      </c>
    </row>
    <row r="150" spans="1:27" ht="24.9" customHeight="1" x14ac:dyDescent="0.25">
      <c r="A150" s="165"/>
      <c r="B150" s="167"/>
      <c r="C150" s="40">
        <v>20</v>
      </c>
      <c r="D150" s="44" t="s">
        <v>418</v>
      </c>
      <c r="E150" s="44">
        <v>133025584.3134</v>
      </c>
      <c r="F150" s="44">
        <f t="shared" si="38"/>
        <v>-6066891.2400000002</v>
      </c>
      <c r="G150" s="44">
        <v>4730754.1726000002</v>
      </c>
      <c r="H150" s="44">
        <v>7767938.2255999995</v>
      </c>
      <c r="I150" s="44">
        <v>4132690.1546</v>
      </c>
      <c r="J150" s="44">
        <f t="shared" si="34"/>
        <v>2066345.0773</v>
      </c>
      <c r="K150" s="44">
        <f t="shared" si="37"/>
        <v>2066345.0773</v>
      </c>
      <c r="L150" s="44">
        <v>68669014.740700006</v>
      </c>
      <c r="M150" s="49">
        <f t="shared" si="39"/>
        <v>210192745.28959998</v>
      </c>
      <c r="N150" s="48"/>
      <c r="O150" s="167"/>
      <c r="P150" s="50">
        <v>7</v>
      </c>
      <c r="Q150" s="167"/>
      <c r="R150" s="44" t="s">
        <v>419</v>
      </c>
      <c r="S150" s="44">
        <v>152826891.12560001</v>
      </c>
      <c r="T150" s="44">
        <f t="shared" si="43"/>
        <v>-3018317.48</v>
      </c>
      <c r="U150" s="44">
        <v>5434942.8843</v>
      </c>
      <c r="V150" s="44">
        <v>8926094.5046999995</v>
      </c>
      <c r="W150" s="44">
        <v>4747855.0203</v>
      </c>
      <c r="X150" s="44"/>
      <c r="Y150" s="44">
        <f t="shared" si="28"/>
        <v>4747855.0203</v>
      </c>
      <c r="Z150" s="44">
        <v>74213343.816599995</v>
      </c>
      <c r="AA150" s="49">
        <f t="shared" si="40"/>
        <v>243130809.87150002</v>
      </c>
    </row>
    <row r="151" spans="1:27" ht="24.9" customHeight="1" x14ac:dyDescent="0.25">
      <c r="A151" s="165"/>
      <c r="B151" s="167"/>
      <c r="C151" s="40">
        <v>21</v>
      </c>
      <c r="D151" s="44" t="s">
        <v>420</v>
      </c>
      <c r="E151" s="44">
        <v>181888985.88929999</v>
      </c>
      <c r="F151" s="44">
        <f t="shared" si="38"/>
        <v>-6066891.2400000002</v>
      </c>
      <c r="G151" s="44">
        <v>6468470.5833000001</v>
      </c>
      <c r="H151" s="44">
        <v>10274706.301000001</v>
      </c>
      <c r="I151" s="44">
        <v>5650723.6941999998</v>
      </c>
      <c r="J151" s="44">
        <f t="shared" si="34"/>
        <v>2825361.8470999999</v>
      </c>
      <c r="K151" s="44">
        <f t="shared" si="37"/>
        <v>2825361.8470999999</v>
      </c>
      <c r="L151" s="44">
        <v>92719067.560000002</v>
      </c>
      <c r="M151" s="49">
        <f t="shared" si="39"/>
        <v>288109700.94069999</v>
      </c>
      <c r="N151" s="48"/>
      <c r="O151" s="167"/>
      <c r="P151" s="50">
        <v>8</v>
      </c>
      <c r="Q151" s="167"/>
      <c r="R151" s="44" t="s">
        <v>421</v>
      </c>
      <c r="S151" s="44">
        <v>239137231.43759999</v>
      </c>
      <c r="T151" s="44">
        <f t="shared" si="43"/>
        <v>-3018317.48</v>
      </c>
      <c r="U151" s="44">
        <v>8504375.0140000004</v>
      </c>
      <c r="V151" s="44">
        <v>12956355.820800001</v>
      </c>
      <c r="W151" s="44">
        <v>7429248.1935000001</v>
      </c>
      <c r="X151" s="44"/>
      <c r="Y151" s="44">
        <f t="shared" si="28"/>
        <v>7429248.1935000001</v>
      </c>
      <c r="Z151" s="44">
        <v>112879863.6594</v>
      </c>
      <c r="AA151" s="49">
        <f t="shared" si="40"/>
        <v>377888756.64530003</v>
      </c>
    </row>
    <row r="152" spans="1:27" ht="24.9" customHeight="1" x14ac:dyDescent="0.25">
      <c r="A152" s="165"/>
      <c r="B152" s="167"/>
      <c r="C152" s="40">
        <v>22</v>
      </c>
      <c r="D152" s="44" t="s">
        <v>422</v>
      </c>
      <c r="E152" s="44">
        <v>177108603.4815</v>
      </c>
      <c r="F152" s="44">
        <f t="shared" si="38"/>
        <v>-6066891.2400000002</v>
      </c>
      <c r="G152" s="44">
        <v>6298467.0900999997</v>
      </c>
      <c r="H152" s="44">
        <v>9753256.3715000004</v>
      </c>
      <c r="I152" s="44">
        <v>5502212.1171000004</v>
      </c>
      <c r="J152" s="44">
        <f t="shared" si="34"/>
        <v>2751106.0585500002</v>
      </c>
      <c r="K152" s="44">
        <f t="shared" si="37"/>
        <v>2751106.0585500002</v>
      </c>
      <c r="L152" s="44">
        <v>87716251.994599998</v>
      </c>
      <c r="M152" s="49">
        <f t="shared" si="39"/>
        <v>277560793.75624996</v>
      </c>
      <c r="N152" s="48"/>
      <c r="O152" s="167"/>
      <c r="P152" s="50">
        <v>9</v>
      </c>
      <c r="Q152" s="167"/>
      <c r="R152" s="44" t="s">
        <v>423</v>
      </c>
      <c r="S152" s="44">
        <v>221619125.62900001</v>
      </c>
      <c r="T152" s="44">
        <f t="shared" si="43"/>
        <v>-3018317.48</v>
      </c>
      <c r="U152" s="44">
        <v>7881383.1845000004</v>
      </c>
      <c r="V152" s="44">
        <v>10386825.5219</v>
      </c>
      <c r="W152" s="44">
        <v>6885015.2643999998</v>
      </c>
      <c r="X152" s="44"/>
      <c r="Y152" s="44">
        <f t="shared" si="28"/>
        <v>6885015.2643999998</v>
      </c>
      <c r="Z152" s="44">
        <v>88227667.065899998</v>
      </c>
      <c r="AA152" s="49">
        <f t="shared" si="40"/>
        <v>331981699.18570006</v>
      </c>
    </row>
    <row r="153" spans="1:27" ht="24.9" customHeight="1" x14ac:dyDescent="0.25">
      <c r="A153" s="165"/>
      <c r="B153" s="168"/>
      <c r="C153" s="40">
        <v>23</v>
      </c>
      <c r="D153" s="44" t="s">
        <v>424</v>
      </c>
      <c r="E153" s="44">
        <v>187589349.3353</v>
      </c>
      <c r="F153" s="44">
        <f t="shared" si="38"/>
        <v>-6066891.2400000002</v>
      </c>
      <c r="G153" s="44">
        <v>6671191.1222999999</v>
      </c>
      <c r="H153" s="44">
        <v>10515285.704600001</v>
      </c>
      <c r="I153" s="44">
        <v>5827816.2138</v>
      </c>
      <c r="J153" s="44">
        <f t="shared" si="34"/>
        <v>2913908.1069</v>
      </c>
      <c r="K153" s="44">
        <f t="shared" si="37"/>
        <v>2913908.1069</v>
      </c>
      <c r="L153" s="44">
        <v>95027197.865700006</v>
      </c>
      <c r="M153" s="49">
        <f t="shared" si="39"/>
        <v>296650040.89480001</v>
      </c>
      <c r="N153" s="48"/>
      <c r="O153" s="167"/>
      <c r="P153" s="50">
        <v>10</v>
      </c>
      <c r="Q153" s="167"/>
      <c r="R153" s="56" t="s">
        <v>425</v>
      </c>
      <c r="S153" s="44">
        <v>169535256.9434</v>
      </c>
      <c r="T153" s="44">
        <f t="shared" si="43"/>
        <v>-3018317.48</v>
      </c>
      <c r="U153" s="44">
        <v>6029138.1416999996</v>
      </c>
      <c r="V153" s="44">
        <v>9644367.2048000004</v>
      </c>
      <c r="W153" s="44">
        <v>5266931.8525</v>
      </c>
      <c r="X153" s="44"/>
      <c r="Y153" s="44">
        <f t="shared" si="28"/>
        <v>5266931.8525</v>
      </c>
      <c r="Z153" s="44">
        <v>81104486.457699999</v>
      </c>
      <c r="AA153" s="49">
        <f t="shared" si="40"/>
        <v>268561863.12010002</v>
      </c>
    </row>
    <row r="154" spans="1:27" ht="24.9" customHeight="1" x14ac:dyDescent="0.25">
      <c r="A154" s="40"/>
      <c r="B154" s="156" t="s">
        <v>426</v>
      </c>
      <c r="C154" s="157"/>
      <c r="D154" s="45"/>
      <c r="E154" s="45">
        <f>SUM(E131:E153)</f>
        <v>4013244972.7419004</v>
      </c>
      <c r="F154" s="45">
        <f t="shared" ref="F154:M154" si="44">SUM(F131:F153)</f>
        <v>-139538498.51999995</v>
      </c>
      <c r="G154" s="45">
        <f t="shared" si="44"/>
        <v>142721984.63690001</v>
      </c>
      <c r="H154" s="45">
        <f t="shared" si="44"/>
        <v>222271143.6816</v>
      </c>
      <c r="I154" s="45">
        <f t="shared" si="44"/>
        <v>124679008.72139999</v>
      </c>
      <c r="J154" s="45">
        <f t="shared" si="44"/>
        <v>62339504.360699996</v>
      </c>
      <c r="K154" s="45">
        <f t="shared" si="44"/>
        <v>62339504.360699996</v>
      </c>
      <c r="L154" s="45">
        <f t="shared" si="44"/>
        <v>1997769992.6699002</v>
      </c>
      <c r="M154" s="45">
        <f t="shared" si="44"/>
        <v>6298809099.5710011</v>
      </c>
      <c r="N154" s="48"/>
      <c r="O154" s="167"/>
      <c r="P154" s="50">
        <v>11</v>
      </c>
      <c r="Q154" s="167"/>
      <c r="R154" s="44" t="s">
        <v>406</v>
      </c>
      <c r="S154" s="44">
        <v>162278003.0228</v>
      </c>
      <c r="T154" s="44">
        <f t="shared" si="43"/>
        <v>-3018317.48</v>
      </c>
      <c r="U154" s="44">
        <v>5771050.3125</v>
      </c>
      <c r="V154" s="44">
        <v>9639716.1246000007</v>
      </c>
      <c r="W154" s="44">
        <v>5041471.6001000004</v>
      </c>
      <c r="X154" s="44"/>
      <c r="Y154" s="44">
        <f t="shared" si="28"/>
        <v>5041471.6001000004</v>
      </c>
      <c r="Z154" s="44">
        <v>81059863.771699995</v>
      </c>
      <c r="AA154" s="49">
        <f t="shared" si="40"/>
        <v>260771787.35170001</v>
      </c>
    </row>
    <row r="155" spans="1:27" ht="24.9" customHeight="1" x14ac:dyDescent="0.25">
      <c r="A155" s="165">
        <v>8</v>
      </c>
      <c r="B155" s="166" t="s">
        <v>427</v>
      </c>
      <c r="C155" s="40">
        <v>1</v>
      </c>
      <c r="D155" s="44" t="s">
        <v>428</v>
      </c>
      <c r="E155" s="44">
        <v>157537485.72530001</v>
      </c>
      <c r="F155" s="44">
        <v>0</v>
      </c>
      <c r="G155" s="44">
        <v>5602464.5318</v>
      </c>
      <c r="H155" s="44">
        <v>7945101.3006999996</v>
      </c>
      <c r="I155" s="44">
        <v>4894198.5077999998</v>
      </c>
      <c r="J155" s="44">
        <v>0</v>
      </c>
      <c r="K155" s="44">
        <f t="shared" si="37"/>
        <v>4894198.5077999998</v>
      </c>
      <c r="L155" s="44">
        <v>74496294.409999996</v>
      </c>
      <c r="M155" s="49">
        <f t="shared" si="39"/>
        <v>250475544.47560003</v>
      </c>
      <c r="N155" s="48"/>
      <c r="O155" s="167"/>
      <c r="P155" s="50">
        <v>12</v>
      </c>
      <c r="Q155" s="167"/>
      <c r="R155" s="44" t="s">
        <v>429</v>
      </c>
      <c r="S155" s="44">
        <v>172408730.56600001</v>
      </c>
      <c r="T155" s="44">
        <f t="shared" si="43"/>
        <v>-3018317.48</v>
      </c>
      <c r="U155" s="44">
        <v>6131326.7350000003</v>
      </c>
      <c r="V155" s="44">
        <v>9096232.8425999992</v>
      </c>
      <c r="W155" s="44">
        <v>5356201.7189999996</v>
      </c>
      <c r="X155" s="44"/>
      <c r="Y155" s="44">
        <f t="shared" si="28"/>
        <v>5356201.7189999996</v>
      </c>
      <c r="Z155" s="44">
        <v>75845659.168500006</v>
      </c>
      <c r="AA155" s="49">
        <f t="shared" si="40"/>
        <v>265819833.55110005</v>
      </c>
    </row>
    <row r="156" spans="1:27" ht="24.9" customHeight="1" x14ac:dyDescent="0.25">
      <c r="A156" s="165"/>
      <c r="B156" s="167"/>
      <c r="C156" s="40">
        <v>2</v>
      </c>
      <c r="D156" s="44" t="s">
        <v>430</v>
      </c>
      <c r="E156" s="44">
        <v>152332993.55930001</v>
      </c>
      <c r="F156" s="44">
        <v>0</v>
      </c>
      <c r="G156" s="44">
        <v>5417378.5339000002</v>
      </c>
      <c r="H156" s="44">
        <v>8636580.1308999993</v>
      </c>
      <c r="I156" s="44">
        <v>4732511.1628</v>
      </c>
      <c r="J156" s="44">
        <v>0</v>
      </c>
      <c r="K156" s="44">
        <f t="shared" si="37"/>
        <v>4732511.1628</v>
      </c>
      <c r="L156" s="44">
        <v>81130375.381699994</v>
      </c>
      <c r="M156" s="49">
        <f t="shared" si="39"/>
        <v>252249838.76859999</v>
      </c>
      <c r="N156" s="48"/>
      <c r="O156" s="168"/>
      <c r="P156" s="50">
        <v>13</v>
      </c>
      <c r="Q156" s="168"/>
      <c r="R156" s="44" t="s">
        <v>431</v>
      </c>
      <c r="S156" s="44">
        <v>138403732.04730001</v>
      </c>
      <c r="T156" s="44">
        <f t="shared" si="43"/>
        <v>-3018317.48</v>
      </c>
      <c r="U156" s="44">
        <v>4922015.8383999998</v>
      </c>
      <c r="V156" s="44">
        <v>8253876.6184</v>
      </c>
      <c r="W156" s="44">
        <v>4299772.4364999998</v>
      </c>
      <c r="X156" s="44"/>
      <c r="Y156" s="44">
        <f t="shared" si="28"/>
        <v>4299772.4364999998</v>
      </c>
      <c r="Z156" s="44">
        <v>67764053.261999995</v>
      </c>
      <c r="AA156" s="49">
        <f t="shared" si="40"/>
        <v>220625132.72260004</v>
      </c>
    </row>
    <row r="157" spans="1:27" ht="24.9" customHeight="1" x14ac:dyDescent="0.25">
      <c r="A157" s="165"/>
      <c r="B157" s="167"/>
      <c r="C157" s="40">
        <v>3</v>
      </c>
      <c r="D157" s="44" t="s">
        <v>432</v>
      </c>
      <c r="E157" s="44">
        <v>213716590.7094</v>
      </c>
      <c r="F157" s="44">
        <v>0</v>
      </c>
      <c r="G157" s="44">
        <v>7600347.3953999998</v>
      </c>
      <c r="H157" s="44">
        <v>11042282.9693</v>
      </c>
      <c r="I157" s="44">
        <v>6639508.1431999998</v>
      </c>
      <c r="J157" s="44">
        <v>0</v>
      </c>
      <c r="K157" s="44">
        <f t="shared" si="37"/>
        <v>6639508.1431999998</v>
      </c>
      <c r="L157" s="44">
        <v>104210803.4835</v>
      </c>
      <c r="M157" s="49">
        <f t="shared" si="39"/>
        <v>343209532.7008</v>
      </c>
      <c r="N157" s="48"/>
      <c r="O157" s="40"/>
      <c r="P157" s="157" t="s">
        <v>433</v>
      </c>
      <c r="Q157" s="158"/>
      <c r="R157" s="45"/>
      <c r="S157" s="45">
        <f t="shared" ref="S157:W157" si="45">SUM(S144:S156)</f>
        <v>2211435575.1843996</v>
      </c>
      <c r="T157" s="45">
        <f>SUM(T136:T156)</f>
        <v>-39238127.239999995</v>
      </c>
      <c r="U157" s="45">
        <f t="shared" si="45"/>
        <v>78644706.797499999</v>
      </c>
      <c r="V157" s="45">
        <f t="shared" si="45"/>
        <v>124001476.60439998</v>
      </c>
      <c r="W157" s="45">
        <f t="shared" si="45"/>
        <v>68702408.459299996</v>
      </c>
      <c r="X157" s="45">
        <f t="shared" ref="X157:AA157" si="46">SUM(X144:X156)</f>
        <v>0</v>
      </c>
      <c r="Y157" s="45">
        <f t="shared" si="28"/>
        <v>68702408.459299996</v>
      </c>
      <c r="Z157" s="45">
        <f t="shared" si="46"/>
        <v>1041163658.1953999</v>
      </c>
      <c r="AA157" s="45">
        <f t="shared" si="46"/>
        <v>3484709698.0009999</v>
      </c>
    </row>
    <row r="158" spans="1:27" ht="24.9" customHeight="1" x14ac:dyDescent="0.25">
      <c r="A158" s="165"/>
      <c r="B158" s="167"/>
      <c r="C158" s="40">
        <v>4</v>
      </c>
      <c r="D158" s="44" t="s">
        <v>434</v>
      </c>
      <c r="E158" s="44">
        <v>123107218.3872</v>
      </c>
      <c r="F158" s="44">
        <v>0</v>
      </c>
      <c r="G158" s="44">
        <v>4378029.9112</v>
      </c>
      <c r="H158" s="44">
        <v>7558386.7808999997</v>
      </c>
      <c r="I158" s="44">
        <v>3824557.4489000002</v>
      </c>
      <c r="J158" s="44">
        <v>0</v>
      </c>
      <c r="K158" s="44">
        <f t="shared" si="37"/>
        <v>3824557.4489000002</v>
      </c>
      <c r="L158" s="44">
        <v>70786136.810299993</v>
      </c>
      <c r="M158" s="49">
        <f t="shared" si="39"/>
        <v>209654329.33849999</v>
      </c>
      <c r="N158" s="48"/>
      <c r="O158" s="166">
        <v>26</v>
      </c>
      <c r="P158" s="50">
        <v>1</v>
      </c>
      <c r="Q158" s="166" t="s">
        <v>111</v>
      </c>
      <c r="R158" s="44" t="s">
        <v>435</v>
      </c>
      <c r="S158" s="44">
        <v>152185189.22679999</v>
      </c>
      <c r="T158" s="44">
        <v>0</v>
      </c>
      <c r="U158" s="44">
        <v>5412122.2068999996</v>
      </c>
      <c r="V158" s="44">
        <v>8910649.7436999995</v>
      </c>
      <c r="W158" s="44">
        <v>4727919.3430000003</v>
      </c>
      <c r="X158" s="44">
        <f t="shared" ref="X158:X182" si="47">W158/2</f>
        <v>2363959.6715000002</v>
      </c>
      <c r="Y158" s="44">
        <f t="shared" si="28"/>
        <v>2363959.6715000002</v>
      </c>
      <c r="Z158" s="44">
        <v>80965304.868900001</v>
      </c>
      <c r="AA158" s="49">
        <f t="shared" si="40"/>
        <v>249837225.71779999</v>
      </c>
    </row>
    <row r="159" spans="1:27" ht="24.9" customHeight="1" x14ac:dyDescent="0.25">
      <c r="A159" s="165"/>
      <c r="B159" s="167"/>
      <c r="C159" s="40">
        <v>5</v>
      </c>
      <c r="D159" s="44" t="s">
        <v>436</v>
      </c>
      <c r="E159" s="44">
        <v>170390391.8996</v>
      </c>
      <c r="F159" s="44">
        <v>0</v>
      </c>
      <c r="G159" s="44">
        <v>6059549.0831000004</v>
      </c>
      <c r="H159" s="44">
        <v>9329335.7281999998</v>
      </c>
      <c r="I159" s="44">
        <v>5293498.2295000004</v>
      </c>
      <c r="J159" s="44">
        <v>0</v>
      </c>
      <c r="K159" s="44">
        <f t="shared" si="37"/>
        <v>5293498.2295000004</v>
      </c>
      <c r="L159" s="44">
        <v>87776705.718199998</v>
      </c>
      <c r="M159" s="49">
        <f t="shared" si="39"/>
        <v>278849480.65859997</v>
      </c>
      <c r="N159" s="48"/>
      <c r="O159" s="167"/>
      <c r="P159" s="50">
        <v>2</v>
      </c>
      <c r="Q159" s="167"/>
      <c r="R159" s="44" t="s">
        <v>437</v>
      </c>
      <c r="S159" s="44">
        <v>130661361.4633</v>
      </c>
      <c r="T159" s="44">
        <v>0</v>
      </c>
      <c r="U159" s="44">
        <v>4646675.9318000004</v>
      </c>
      <c r="V159" s="44">
        <v>7533674.6491999999</v>
      </c>
      <c r="W159" s="44">
        <v>4059241.1219000001</v>
      </c>
      <c r="X159" s="44">
        <f t="shared" si="47"/>
        <v>2029620.5609500001</v>
      </c>
      <c r="Y159" s="44">
        <f t="shared" si="28"/>
        <v>2029620.5609500001</v>
      </c>
      <c r="Z159" s="44">
        <v>67754539.949000001</v>
      </c>
      <c r="AA159" s="49">
        <f t="shared" si="40"/>
        <v>212625872.55424997</v>
      </c>
    </row>
    <row r="160" spans="1:27" ht="24.9" customHeight="1" x14ac:dyDescent="0.25">
      <c r="A160" s="165"/>
      <c r="B160" s="167"/>
      <c r="C160" s="40">
        <v>6</v>
      </c>
      <c r="D160" s="44" t="s">
        <v>438</v>
      </c>
      <c r="E160" s="44">
        <v>122748458.8602</v>
      </c>
      <c r="F160" s="44">
        <v>0</v>
      </c>
      <c r="G160" s="44">
        <v>4365271.4396000002</v>
      </c>
      <c r="H160" s="44">
        <v>7323589.3084000004</v>
      </c>
      <c r="I160" s="44">
        <v>3813411.909</v>
      </c>
      <c r="J160" s="44">
        <v>0</v>
      </c>
      <c r="K160" s="44">
        <f t="shared" si="37"/>
        <v>3813411.909</v>
      </c>
      <c r="L160" s="44">
        <v>68533478.628000006</v>
      </c>
      <c r="M160" s="49">
        <f t="shared" si="39"/>
        <v>206784210.14520001</v>
      </c>
      <c r="N160" s="48"/>
      <c r="O160" s="167"/>
      <c r="P160" s="50">
        <v>3</v>
      </c>
      <c r="Q160" s="167"/>
      <c r="R160" s="44" t="s">
        <v>439</v>
      </c>
      <c r="S160" s="44">
        <v>149634384.76499999</v>
      </c>
      <c r="T160" s="44">
        <v>0</v>
      </c>
      <c r="U160" s="44">
        <v>5321408.6129000001</v>
      </c>
      <c r="V160" s="44">
        <v>9918821.5371000003</v>
      </c>
      <c r="W160" s="44">
        <v>4648673.8014000002</v>
      </c>
      <c r="X160" s="44">
        <f t="shared" si="47"/>
        <v>2324336.9007000001</v>
      </c>
      <c r="Y160" s="44">
        <f t="shared" si="28"/>
        <v>2324336.9007000001</v>
      </c>
      <c r="Z160" s="44">
        <v>90637753.277899995</v>
      </c>
      <c r="AA160" s="49">
        <f t="shared" si="40"/>
        <v>257836705.09359998</v>
      </c>
    </row>
    <row r="161" spans="1:27" ht="24.9" customHeight="1" x14ac:dyDescent="0.25">
      <c r="A161" s="165"/>
      <c r="B161" s="167"/>
      <c r="C161" s="40">
        <v>7</v>
      </c>
      <c r="D161" s="44" t="s">
        <v>440</v>
      </c>
      <c r="E161" s="44">
        <v>205766241.20550001</v>
      </c>
      <c r="F161" s="44">
        <v>0</v>
      </c>
      <c r="G161" s="44">
        <v>7317611.1887999997</v>
      </c>
      <c r="H161" s="44">
        <v>10341647.8949</v>
      </c>
      <c r="I161" s="44">
        <v>6392515.5718999999</v>
      </c>
      <c r="J161" s="44">
        <v>0</v>
      </c>
      <c r="K161" s="44">
        <f t="shared" si="37"/>
        <v>6392515.5718999999</v>
      </c>
      <c r="L161" s="44">
        <v>97488877.067300007</v>
      </c>
      <c r="M161" s="49">
        <f t="shared" si="39"/>
        <v>327306892.92840004</v>
      </c>
      <c r="N161" s="48"/>
      <c r="O161" s="167"/>
      <c r="P161" s="50">
        <v>4</v>
      </c>
      <c r="Q161" s="167"/>
      <c r="R161" s="44" t="s">
        <v>441</v>
      </c>
      <c r="S161" s="44">
        <v>243582797.5605</v>
      </c>
      <c r="T161" s="44">
        <v>0</v>
      </c>
      <c r="U161" s="44">
        <v>8662471.523</v>
      </c>
      <c r="V161" s="44">
        <v>9623049.3149999995</v>
      </c>
      <c r="W161" s="44">
        <v>7567358.0724999998</v>
      </c>
      <c r="X161" s="44">
        <f t="shared" si="47"/>
        <v>3783679.0362499999</v>
      </c>
      <c r="Y161" s="44">
        <f t="shared" si="28"/>
        <v>3783679.0362499999</v>
      </c>
      <c r="Z161" s="44">
        <v>87800100.432099998</v>
      </c>
      <c r="AA161" s="49">
        <f t="shared" si="40"/>
        <v>353452097.86685002</v>
      </c>
    </row>
    <row r="162" spans="1:27" ht="24.9" customHeight="1" x14ac:dyDescent="0.25">
      <c r="A162" s="165"/>
      <c r="B162" s="167"/>
      <c r="C162" s="40">
        <v>8</v>
      </c>
      <c r="D162" s="44" t="s">
        <v>442</v>
      </c>
      <c r="E162" s="44">
        <v>136169006.41440001</v>
      </c>
      <c r="F162" s="44">
        <v>0</v>
      </c>
      <c r="G162" s="44">
        <v>4842542.8733000001</v>
      </c>
      <c r="H162" s="44">
        <v>8049595.5692999996</v>
      </c>
      <c r="I162" s="44">
        <v>4230346.4786</v>
      </c>
      <c r="J162" s="44">
        <v>0</v>
      </c>
      <c r="K162" s="44">
        <f t="shared" si="37"/>
        <v>4230346.4786</v>
      </c>
      <c r="L162" s="44">
        <v>75498817.421399996</v>
      </c>
      <c r="M162" s="49">
        <f t="shared" si="39"/>
        <v>228790308.75699997</v>
      </c>
      <c r="N162" s="48"/>
      <c r="O162" s="167"/>
      <c r="P162" s="50">
        <v>5</v>
      </c>
      <c r="Q162" s="167"/>
      <c r="R162" s="44" t="s">
        <v>443</v>
      </c>
      <c r="S162" s="44">
        <v>146211963.22150001</v>
      </c>
      <c r="T162" s="44">
        <v>0</v>
      </c>
      <c r="U162" s="44">
        <v>5199697.9278999995</v>
      </c>
      <c r="V162" s="44">
        <v>9174247.4343999997</v>
      </c>
      <c r="W162" s="44">
        <v>4542349.8344000001</v>
      </c>
      <c r="X162" s="44">
        <f t="shared" si="47"/>
        <v>2271174.9172</v>
      </c>
      <c r="Y162" s="44">
        <f t="shared" si="28"/>
        <v>2271174.9172</v>
      </c>
      <c r="Z162" s="44">
        <v>83494273.722399995</v>
      </c>
      <c r="AA162" s="49">
        <f t="shared" si="40"/>
        <v>246351357.2234</v>
      </c>
    </row>
    <row r="163" spans="1:27" ht="24.9" customHeight="1" x14ac:dyDescent="0.25">
      <c r="A163" s="165"/>
      <c r="B163" s="167"/>
      <c r="C163" s="40">
        <v>9</v>
      </c>
      <c r="D163" s="44" t="s">
        <v>444</v>
      </c>
      <c r="E163" s="44">
        <v>161721343.2518</v>
      </c>
      <c r="F163" s="44">
        <v>0</v>
      </c>
      <c r="G163" s="44">
        <v>5751253.9661999997</v>
      </c>
      <c r="H163" s="44">
        <v>8904464.1111999992</v>
      </c>
      <c r="I163" s="44">
        <v>5024177.9166000001</v>
      </c>
      <c r="J163" s="44">
        <v>0</v>
      </c>
      <c r="K163" s="44">
        <f t="shared" si="37"/>
        <v>5024177.9166000001</v>
      </c>
      <c r="L163" s="44">
        <v>83700467.102599993</v>
      </c>
      <c r="M163" s="49">
        <f t="shared" si="39"/>
        <v>265101706.3484</v>
      </c>
      <c r="N163" s="48"/>
      <c r="O163" s="167"/>
      <c r="P163" s="50">
        <v>6</v>
      </c>
      <c r="Q163" s="167"/>
      <c r="R163" s="44" t="s">
        <v>445</v>
      </c>
      <c r="S163" s="44">
        <v>153992185.66409999</v>
      </c>
      <c r="T163" s="44">
        <v>0</v>
      </c>
      <c r="U163" s="44">
        <v>5476383.9501</v>
      </c>
      <c r="V163" s="44">
        <v>9410668.2250999995</v>
      </c>
      <c r="W163" s="44">
        <v>4784057.0883999998</v>
      </c>
      <c r="X163" s="44">
        <f t="shared" si="47"/>
        <v>2392028.5441999999</v>
      </c>
      <c r="Y163" s="44">
        <f t="shared" si="28"/>
        <v>2392028.5441999999</v>
      </c>
      <c r="Z163" s="44">
        <v>85762506.097100005</v>
      </c>
      <c r="AA163" s="49">
        <f t="shared" si="40"/>
        <v>257033772.4806</v>
      </c>
    </row>
    <row r="164" spans="1:27" ht="24.9" customHeight="1" x14ac:dyDescent="0.25">
      <c r="A164" s="165"/>
      <c r="B164" s="167"/>
      <c r="C164" s="40">
        <v>10</v>
      </c>
      <c r="D164" s="44" t="s">
        <v>446</v>
      </c>
      <c r="E164" s="44">
        <v>137845136.40090001</v>
      </c>
      <c r="F164" s="44">
        <v>0</v>
      </c>
      <c r="G164" s="44">
        <v>4902150.6469999999</v>
      </c>
      <c r="H164" s="44">
        <v>7862439.7496999996</v>
      </c>
      <c r="I164" s="44">
        <v>4282418.6113999998</v>
      </c>
      <c r="J164" s="44">
        <v>0</v>
      </c>
      <c r="K164" s="44">
        <f t="shared" si="37"/>
        <v>4282418.6113999998</v>
      </c>
      <c r="L164" s="44">
        <v>73703235.536200002</v>
      </c>
      <c r="M164" s="49">
        <f t="shared" si="39"/>
        <v>228595380.94520003</v>
      </c>
      <c r="N164" s="48"/>
      <c r="O164" s="167"/>
      <c r="P164" s="50">
        <v>7</v>
      </c>
      <c r="Q164" s="167"/>
      <c r="R164" s="44" t="s">
        <v>447</v>
      </c>
      <c r="S164" s="44">
        <v>145859501.06830001</v>
      </c>
      <c r="T164" s="44">
        <v>0</v>
      </c>
      <c r="U164" s="44">
        <v>5187163.4082000004</v>
      </c>
      <c r="V164" s="44">
        <v>8811408.4596999995</v>
      </c>
      <c r="W164" s="44">
        <v>4531399.9342</v>
      </c>
      <c r="X164" s="44">
        <f t="shared" si="47"/>
        <v>2265699.9671</v>
      </c>
      <c r="Y164" s="44">
        <f t="shared" si="28"/>
        <v>2265699.9671</v>
      </c>
      <c r="Z164" s="44">
        <v>80013179.244000003</v>
      </c>
      <c r="AA164" s="49">
        <f t="shared" si="40"/>
        <v>242136952.1473</v>
      </c>
    </row>
    <row r="165" spans="1:27" ht="24.9" customHeight="1" x14ac:dyDescent="0.25">
      <c r="A165" s="165"/>
      <c r="B165" s="167"/>
      <c r="C165" s="40">
        <v>11</v>
      </c>
      <c r="D165" s="44" t="s">
        <v>448</v>
      </c>
      <c r="E165" s="44">
        <v>198606937.5</v>
      </c>
      <c r="F165" s="44">
        <v>0</v>
      </c>
      <c r="G165" s="44">
        <v>7063006.7378000002</v>
      </c>
      <c r="H165" s="44">
        <v>11157666.237500001</v>
      </c>
      <c r="I165" s="44">
        <v>6170098.3271000003</v>
      </c>
      <c r="J165" s="44">
        <v>0</v>
      </c>
      <c r="K165" s="44">
        <f t="shared" si="37"/>
        <v>6170098.3271000003</v>
      </c>
      <c r="L165" s="44">
        <v>105317796.0774</v>
      </c>
      <c r="M165" s="49">
        <f t="shared" si="39"/>
        <v>328315504.87980002</v>
      </c>
      <c r="N165" s="48"/>
      <c r="O165" s="167"/>
      <c r="P165" s="50">
        <v>8</v>
      </c>
      <c r="Q165" s="167"/>
      <c r="R165" s="44" t="s">
        <v>449</v>
      </c>
      <c r="S165" s="44">
        <v>130334705.5117</v>
      </c>
      <c r="T165" s="44">
        <v>0</v>
      </c>
      <c r="U165" s="44">
        <v>4635059.1513999999</v>
      </c>
      <c r="V165" s="44">
        <v>8145811.5229000002</v>
      </c>
      <c r="W165" s="44">
        <v>4049092.9399000001</v>
      </c>
      <c r="X165" s="44">
        <f t="shared" si="47"/>
        <v>2024546.4699500001</v>
      </c>
      <c r="Y165" s="44">
        <f t="shared" si="28"/>
        <v>2024546.4699500001</v>
      </c>
      <c r="Z165" s="44">
        <v>73627410.395300001</v>
      </c>
      <c r="AA165" s="49">
        <f t="shared" si="40"/>
        <v>218767533.05125001</v>
      </c>
    </row>
    <row r="166" spans="1:27" ht="24.9" customHeight="1" x14ac:dyDescent="0.25">
      <c r="A166" s="165"/>
      <c r="B166" s="167"/>
      <c r="C166" s="40">
        <v>12</v>
      </c>
      <c r="D166" s="44" t="s">
        <v>450</v>
      </c>
      <c r="E166" s="44">
        <v>140656604.83809999</v>
      </c>
      <c r="F166" s="44">
        <v>0</v>
      </c>
      <c r="G166" s="44">
        <v>5002134.1660000002</v>
      </c>
      <c r="H166" s="44">
        <v>8312336.0021000002</v>
      </c>
      <c r="I166" s="44">
        <v>4369762.1700999998</v>
      </c>
      <c r="J166" s="44">
        <v>0</v>
      </c>
      <c r="K166" s="44">
        <f t="shared" si="37"/>
        <v>4369762.1700999998</v>
      </c>
      <c r="L166" s="44">
        <v>78019561.701399997</v>
      </c>
      <c r="M166" s="49">
        <f t="shared" si="39"/>
        <v>236360398.87769997</v>
      </c>
      <c r="N166" s="48"/>
      <c r="O166" s="167"/>
      <c r="P166" s="50">
        <v>9</v>
      </c>
      <c r="Q166" s="167"/>
      <c r="R166" s="44" t="s">
        <v>451</v>
      </c>
      <c r="S166" s="44">
        <v>140638650.2017</v>
      </c>
      <c r="T166" s="44">
        <v>0</v>
      </c>
      <c r="U166" s="44">
        <v>5001495.6500000004</v>
      </c>
      <c r="V166" s="44">
        <v>8714921.3449000008</v>
      </c>
      <c r="W166" s="44">
        <v>4369204.3755999999</v>
      </c>
      <c r="X166" s="44">
        <f t="shared" si="47"/>
        <v>2184602.1878</v>
      </c>
      <c r="Y166" s="44">
        <f t="shared" si="28"/>
        <v>2184602.1878</v>
      </c>
      <c r="Z166" s="44">
        <v>79087477.248799995</v>
      </c>
      <c r="AA166" s="49">
        <f t="shared" si="40"/>
        <v>235627146.63320005</v>
      </c>
    </row>
    <row r="167" spans="1:27" ht="24.9" customHeight="1" x14ac:dyDescent="0.25">
      <c r="A167" s="165"/>
      <c r="B167" s="167"/>
      <c r="C167" s="40">
        <v>13</v>
      </c>
      <c r="D167" s="44" t="s">
        <v>452</v>
      </c>
      <c r="E167" s="44">
        <v>162284960.4251</v>
      </c>
      <c r="F167" s="44">
        <v>0</v>
      </c>
      <c r="G167" s="44">
        <v>5771297.7368000001</v>
      </c>
      <c r="H167" s="44">
        <v>9970126.9038999993</v>
      </c>
      <c r="I167" s="44">
        <v>5041687.7449000003</v>
      </c>
      <c r="J167" s="44">
        <v>0</v>
      </c>
      <c r="K167" s="44">
        <f t="shared" si="37"/>
        <v>5041687.7449000003</v>
      </c>
      <c r="L167" s="44">
        <v>93924486.908399999</v>
      </c>
      <c r="M167" s="49">
        <f t="shared" si="39"/>
        <v>276992559.7191</v>
      </c>
      <c r="N167" s="48"/>
      <c r="O167" s="167"/>
      <c r="P167" s="50">
        <v>10</v>
      </c>
      <c r="Q167" s="167"/>
      <c r="R167" s="44" t="s">
        <v>453</v>
      </c>
      <c r="S167" s="44">
        <v>154882660.28819999</v>
      </c>
      <c r="T167" s="44">
        <v>0</v>
      </c>
      <c r="U167" s="44">
        <v>5508051.6670000004</v>
      </c>
      <c r="V167" s="44">
        <v>9257875.6805000007</v>
      </c>
      <c r="W167" s="44">
        <v>4811721.3585999999</v>
      </c>
      <c r="X167" s="44">
        <f t="shared" si="47"/>
        <v>2405860.6793</v>
      </c>
      <c r="Y167" s="44">
        <f t="shared" si="28"/>
        <v>2405860.6793</v>
      </c>
      <c r="Z167" s="44">
        <v>84296607.115199998</v>
      </c>
      <c r="AA167" s="49">
        <f t="shared" si="40"/>
        <v>256351055.43019998</v>
      </c>
    </row>
    <row r="168" spans="1:27" ht="24.9" customHeight="1" x14ac:dyDescent="0.25">
      <c r="A168" s="165"/>
      <c r="B168" s="167"/>
      <c r="C168" s="40">
        <v>14</v>
      </c>
      <c r="D168" s="44" t="s">
        <v>454</v>
      </c>
      <c r="E168" s="44">
        <v>143451449.47490001</v>
      </c>
      <c r="F168" s="44">
        <v>0</v>
      </c>
      <c r="G168" s="44">
        <v>5101526.4972000001</v>
      </c>
      <c r="H168" s="44">
        <v>7759696.4759999998</v>
      </c>
      <c r="I168" s="44">
        <v>4456589.2790999999</v>
      </c>
      <c r="J168" s="44">
        <v>0</v>
      </c>
      <c r="K168" s="44">
        <f t="shared" si="37"/>
        <v>4456589.2790999999</v>
      </c>
      <c r="L168" s="44">
        <v>72717511.653600007</v>
      </c>
      <c r="M168" s="49">
        <f t="shared" si="39"/>
        <v>233486773.38080004</v>
      </c>
      <c r="N168" s="48"/>
      <c r="O168" s="167"/>
      <c r="P168" s="50">
        <v>11</v>
      </c>
      <c r="Q168" s="167"/>
      <c r="R168" s="44" t="s">
        <v>455</v>
      </c>
      <c r="S168" s="44">
        <v>151288562.63280001</v>
      </c>
      <c r="T168" s="44">
        <v>0</v>
      </c>
      <c r="U168" s="44">
        <v>5380235.7090999996</v>
      </c>
      <c r="V168" s="44">
        <v>8495153.2452000007</v>
      </c>
      <c r="W168" s="44">
        <v>4700063.9502999997</v>
      </c>
      <c r="X168" s="44">
        <f t="shared" si="47"/>
        <v>2350031.9751499998</v>
      </c>
      <c r="Y168" s="44">
        <f t="shared" si="28"/>
        <v>2350031.9751499998</v>
      </c>
      <c r="Z168" s="44">
        <v>76979011.589000002</v>
      </c>
      <c r="AA168" s="49">
        <f t="shared" si="40"/>
        <v>244492995.15125006</v>
      </c>
    </row>
    <row r="169" spans="1:27" ht="24.9" customHeight="1" x14ac:dyDescent="0.25">
      <c r="A169" s="165"/>
      <c r="B169" s="167"/>
      <c r="C169" s="40">
        <v>15</v>
      </c>
      <c r="D169" s="44" t="s">
        <v>456</v>
      </c>
      <c r="E169" s="44">
        <v>132015435.40019999</v>
      </c>
      <c r="F169" s="44">
        <v>0</v>
      </c>
      <c r="G169" s="44">
        <v>4694830.5102000004</v>
      </c>
      <c r="H169" s="44">
        <v>7226773.8820000002</v>
      </c>
      <c r="I169" s="44">
        <v>4101307.9772999999</v>
      </c>
      <c r="J169" s="44">
        <v>0</v>
      </c>
      <c r="K169" s="44">
        <f t="shared" si="37"/>
        <v>4101307.9772999999</v>
      </c>
      <c r="L169" s="44">
        <v>67604626.796100006</v>
      </c>
      <c r="M169" s="49">
        <f t="shared" si="39"/>
        <v>215642974.56580001</v>
      </c>
      <c r="N169" s="48"/>
      <c r="O169" s="167"/>
      <c r="P169" s="50">
        <v>12</v>
      </c>
      <c r="Q169" s="167"/>
      <c r="R169" s="44" t="s">
        <v>457</v>
      </c>
      <c r="S169" s="44">
        <v>176042522.3353</v>
      </c>
      <c r="T169" s="44">
        <v>0</v>
      </c>
      <c r="U169" s="44">
        <v>6260554.3241999997</v>
      </c>
      <c r="V169" s="44">
        <v>10315275.9659</v>
      </c>
      <c r="W169" s="44">
        <v>5469092.2998000002</v>
      </c>
      <c r="X169" s="44">
        <f t="shared" si="47"/>
        <v>2734546.1499000001</v>
      </c>
      <c r="Y169" s="44">
        <f t="shared" si="28"/>
        <v>2734546.1499000001</v>
      </c>
      <c r="Z169" s="44">
        <v>94441356.031800002</v>
      </c>
      <c r="AA169" s="49">
        <f t="shared" si="40"/>
        <v>289794254.80710006</v>
      </c>
    </row>
    <row r="170" spans="1:27" ht="24.9" customHeight="1" x14ac:dyDescent="0.25">
      <c r="A170" s="165"/>
      <c r="B170" s="167"/>
      <c r="C170" s="40">
        <v>16</v>
      </c>
      <c r="D170" s="44" t="s">
        <v>458</v>
      </c>
      <c r="E170" s="44">
        <v>193439563.73390001</v>
      </c>
      <c r="F170" s="44">
        <v>0</v>
      </c>
      <c r="G170" s="44">
        <v>6879240.7717000004</v>
      </c>
      <c r="H170" s="44">
        <v>8973518.9726</v>
      </c>
      <c r="I170" s="44">
        <v>6009564.1352000004</v>
      </c>
      <c r="J170" s="44">
        <v>0</v>
      </c>
      <c r="K170" s="44">
        <f t="shared" si="37"/>
        <v>6009564.1352000004</v>
      </c>
      <c r="L170" s="44">
        <v>84362982.746099994</v>
      </c>
      <c r="M170" s="49">
        <f t="shared" si="39"/>
        <v>299664870.35949999</v>
      </c>
      <c r="N170" s="48"/>
      <c r="O170" s="167"/>
      <c r="P170" s="50">
        <v>13</v>
      </c>
      <c r="Q170" s="167"/>
      <c r="R170" s="44" t="s">
        <v>459</v>
      </c>
      <c r="S170" s="44">
        <v>180332865.84509999</v>
      </c>
      <c r="T170" s="44">
        <v>0</v>
      </c>
      <c r="U170" s="44">
        <v>6413130.6918000001</v>
      </c>
      <c r="V170" s="44">
        <v>9799753.8838</v>
      </c>
      <c r="W170" s="44">
        <v>5602379.8962000003</v>
      </c>
      <c r="X170" s="44">
        <f t="shared" si="47"/>
        <v>2801189.9481000002</v>
      </c>
      <c r="Y170" s="44">
        <f t="shared" ref="Y170:Y233" si="48">W170-X170</f>
        <v>2801189.9481000002</v>
      </c>
      <c r="Z170" s="44">
        <v>89495412.517100006</v>
      </c>
      <c r="AA170" s="49">
        <f t="shared" si="40"/>
        <v>288842352.88590002</v>
      </c>
    </row>
    <row r="171" spans="1:27" ht="24.9" customHeight="1" x14ac:dyDescent="0.25">
      <c r="A171" s="165"/>
      <c r="B171" s="167"/>
      <c r="C171" s="40">
        <v>17</v>
      </c>
      <c r="D171" s="44" t="s">
        <v>460</v>
      </c>
      <c r="E171" s="44">
        <v>199359134.3926</v>
      </c>
      <c r="F171" s="44">
        <v>0</v>
      </c>
      <c r="G171" s="44">
        <v>7089756.9197000004</v>
      </c>
      <c r="H171" s="44">
        <v>9836248.7521000002</v>
      </c>
      <c r="I171" s="44">
        <v>6193466.7394000003</v>
      </c>
      <c r="J171" s="44">
        <v>0</v>
      </c>
      <c r="K171" s="44">
        <f t="shared" si="37"/>
        <v>6193466.7394000003</v>
      </c>
      <c r="L171" s="44">
        <v>92640053.516100004</v>
      </c>
      <c r="M171" s="49">
        <f t="shared" si="39"/>
        <v>315118660.31989998</v>
      </c>
      <c r="N171" s="48"/>
      <c r="O171" s="167"/>
      <c r="P171" s="50">
        <v>14</v>
      </c>
      <c r="Q171" s="167"/>
      <c r="R171" s="44" t="s">
        <v>461</v>
      </c>
      <c r="S171" s="44">
        <v>199676342.66940001</v>
      </c>
      <c r="T171" s="44">
        <v>0</v>
      </c>
      <c r="U171" s="44">
        <v>7101037.7149999999</v>
      </c>
      <c r="V171" s="44">
        <v>10123998.012499999</v>
      </c>
      <c r="W171" s="44">
        <v>6203321.4115000004</v>
      </c>
      <c r="X171" s="44">
        <f t="shared" si="47"/>
        <v>3101660.7057500002</v>
      </c>
      <c r="Y171" s="44">
        <f t="shared" si="48"/>
        <v>3101660.7057500002</v>
      </c>
      <c r="Z171" s="44">
        <v>92606226.197400004</v>
      </c>
      <c r="AA171" s="49">
        <f t="shared" si="40"/>
        <v>312609265.30005002</v>
      </c>
    </row>
    <row r="172" spans="1:27" ht="24.9" customHeight="1" x14ac:dyDescent="0.25">
      <c r="A172" s="165"/>
      <c r="B172" s="167"/>
      <c r="C172" s="40">
        <v>18</v>
      </c>
      <c r="D172" s="44" t="s">
        <v>462</v>
      </c>
      <c r="E172" s="44">
        <v>111003263.6286</v>
      </c>
      <c r="F172" s="44">
        <v>0</v>
      </c>
      <c r="G172" s="44">
        <v>3947580.1238000002</v>
      </c>
      <c r="H172" s="44">
        <v>7148398.6206999999</v>
      </c>
      <c r="I172" s="44">
        <v>3448525.3125999998</v>
      </c>
      <c r="J172" s="44">
        <v>0</v>
      </c>
      <c r="K172" s="44">
        <f t="shared" si="37"/>
        <v>3448525.3125999998</v>
      </c>
      <c r="L172" s="44">
        <v>66852690.789800003</v>
      </c>
      <c r="M172" s="49">
        <f t="shared" si="39"/>
        <v>192400458.47549999</v>
      </c>
      <c r="N172" s="48"/>
      <c r="O172" s="167"/>
      <c r="P172" s="50">
        <v>15</v>
      </c>
      <c r="Q172" s="167"/>
      <c r="R172" s="44" t="s">
        <v>463</v>
      </c>
      <c r="S172" s="44">
        <v>235605669.4294</v>
      </c>
      <c r="T172" s="44">
        <v>0</v>
      </c>
      <c r="U172" s="44">
        <v>8378782.9950000001</v>
      </c>
      <c r="V172" s="44">
        <v>10408388.7677</v>
      </c>
      <c r="W172" s="44">
        <v>7319533.5728000002</v>
      </c>
      <c r="X172" s="44">
        <f t="shared" si="47"/>
        <v>3659766.7864000001</v>
      </c>
      <c r="Y172" s="44">
        <f t="shared" si="48"/>
        <v>3659766.7864000001</v>
      </c>
      <c r="Z172" s="44">
        <v>95334684.705799997</v>
      </c>
      <c r="AA172" s="49">
        <f t="shared" si="40"/>
        <v>353387292.68430001</v>
      </c>
    </row>
    <row r="173" spans="1:27" ht="24.9" customHeight="1" x14ac:dyDescent="0.25">
      <c r="A173" s="165"/>
      <c r="B173" s="167"/>
      <c r="C173" s="40">
        <v>19</v>
      </c>
      <c r="D173" s="44" t="s">
        <v>464</v>
      </c>
      <c r="E173" s="44">
        <v>149542987.2913</v>
      </c>
      <c r="F173" s="44">
        <v>0</v>
      </c>
      <c r="G173" s="44">
        <v>5318158.2682999996</v>
      </c>
      <c r="H173" s="44">
        <v>8005984.8525999999</v>
      </c>
      <c r="I173" s="44">
        <v>4645834.3668</v>
      </c>
      <c r="J173" s="44">
        <v>0</v>
      </c>
      <c r="K173" s="44">
        <f t="shared" si="37"/>
        <v>4645834.3668</v>
      </c>
      <c r="L173" s="44">
        <v>75080414.118900001</v>
      </c>
      <c r="M173" s="49">
        <f t="shared" si="39"/>
        <v>242593378.89790002</v>
      </c>
      <c r="N173" s="48"/>
      <c r="O173" s="167"/>
      <c r="P173" s="50">
        <v>16</v>
      </c>
      <c r="Q173" s="167"/>
      <c r="R173" s="44" t="s">
        <v>465</v>
      </c>
      <c r="S173" s="44">
        <v>149216658.28290001</v>
      </c>
      <c r="T173" s="44">
        <v>0</v>
      </c>
      <c r="U173" s="44">
        <v>5306553.1150000002</v>
      </c>
      <c r="V173" s="44">
        <v>10160458.8334</v>
      </c>
      <c r="W173" s="44">
        <v>4635696.3419000003</v>
      </c>
      <c r="X173" s="44">
        <f t="shared" si="47"/>
        <v>2317848.1709500002</v>
      </c>
      <c r="Y173" s="44">
        <f t="shared" si="48"/>
        <v>2317848.1709500002</v>
      </c>
      <c r="Z173" s="44">
        <v>92956033.0572</v>
      </c>
      <c r="AA173" s="49">
        <f t="shared" si="40"/>
        <v>259957551.45945001</v>
      </c>
    </row>
    <row r="174" spans="1:27" ht="24.9" customHeight="1" x14ac:dyDescent="0.25">
      <c r="A174" s="165"/>
      <c r="B174" s="167"/>
      <c r="C174" s="40">
        <v>20</v>
      </c>
      <c r="D174" s="44" t="s">
        <v>466</v>
      </c>
      <c r="E174" s="44">
        <v>176967920.08570001</v>
      </c>
      <c r="F174" s="44">
        <v>0</v>
      </c>
      <c r="G174" s="44">
        <v>6293464.0031000003</v>
      </c>
      <c r="H174" s="44">
        <v>8675612.7255000006</v>
      </c>
      <c r="I174" s="44">
        <v>5497841.5226999996</v>
      </c>
      <c r="J174" s="44">
        <v>0</v>
      </c>
      <c r="K174" s="44">
        <f t="shared" si="37"/>
        <v>5497841.5226999996</v>
      </c>
      <c r="L174" s="44">
        <v>81504855.961999997</v>
      </c>
      <c r="M174" s="49">
        <f t="shared" si="39"/>
        <v>278939694.29900002</v>
      </c>
      <c r="N174" s="48"/>
      <c r="O174" s="167"/>
      <c r="P174" s="50">
        <v>17</v>
      </c>
      <c r="Q174" s="167"/>
      <c r="R174" s="44" t="s">
        <v>467</v>
      </c>
      <c r="S174" s="44">
        <v>202531902.6331</v>
      </c>
      <c r="T174" s="44">
        <v>0</v>
      </c>
      <c r="U174" s="44">
        <v>7202589.2494000001</v>
      </c>
      <c r="V174" s="44">
        <v>10954024.314300001</v>
      </c>
      <c r="W174" s="44">
        <v>6292034.7565000001</v>
      </c>
      <c r="X174" s="44">
        <f t="shared" si="47"/>
        <v>3146017.3782500001</v>
      </c>
      <c r="Y174" s="44">
        <f t="shared" si="48"/>
        <v>3146017.3782500001</v>
      </c>
      <c r="Z174" s="44">
        <v>100569538.2383</v>
      </c>
      <c r="AA174" s="49">
        <f t="shared" si="40"/>
        <v>324404071.81334996</v>
      </c>
    </row>
    <row r="175" spans="1:27" ht="24.9" customHeight="1" x14ac:dyDescent="0.25">
      <c r="A175" s="165"/>
      <c r="B175" s="167"/>
      <c r="C175" s="40">
        <v>21</v>
      </c>
      <c r="D175" s="44" t="s">
        <v>468</v>
      </c>
      <c r="E175" s="44">
        <v>257707579.29170001</v>
      </c>
      <c r="F175" s="44">
        <v>0</v>
      </c>
      <c r="G175" s="44">
        <v>9164787.4530999996</v>
      </c>
      <c r="H175" s="44">
        <v>15629634.256899999</v>
      </c>
      <c r="I175" s="44">
        <v>8006171.0023999996</v>
      </c>
      <c r="J175" s="44">
        <v>0</v>
      </c>
      <c r="K175" s="44">
        <f t="shared" si="37"/>
        <v>8006171.0023999996</v>
      </c>
      <c r="L175" s="44">
        <v>148222071.15990001</v>
      </c>
      <c r="M175" s="49">
        <f t="shared" si="39"/>
        <v>438730243.16399997</v>
      </c>
      <c r="N175" s="48"/>
      <c r="O175" s="167"/>
      <c r="P175" s="50">
        <v>18</v>
      </c>
      <c r="Q175" s="167"/>
      <c r="R175" s="44" t="s">
        <v>469</v>
      </c>
      <c r="S175" s="44">
        <v>136805948.6767</v>
      </c>
      <c r="T175" s="44">
        <v>0</v>
      </c>
      <c r="U175" s="44">
        <v>4865194.2849000003</v>
      </c>
      <c r="V175" s="44">
        <v>8377034.0475000003</v>
      </c>
      <c r="W175" s="44">
        <v>4250134.2888000002</v>
      </c>
      <c r="X175" s="44">
        <f t="shared" si="47"/>
        <v>2125067.1444000001</v>
      </c>
      <c r="Y175" s="44">
        <f t="shared" si="48"/>
        <v>2125067.1444000001</v>
      </c>
      <c r="Z175" s="44">
        <v>75845770.356299996</v>
      </c>
      <c r="AA175" s="49">
        <f t="shared" si="40"/>
        <v>228019014.50980002</v>
      </c>
    </row>
    <row r="176" spans="1:27" ht="24.9" customHeight="1" x14ac:dyDescent="0.25">
      <c r="A176" s="165"/>
      <c r="B176" s="167"/>
      <c r="C176" s="40">
        <v>22</v>
      </c>
      <c r="D176" s="44" t="s">
        <v>470</v>
      </c>
      <c r="E176" s="44">
        <v>160927842.09819999</v>
      </c>
      <c r="F176" s="44">
        <v>0</v>
      </c>
      <c r="G176" s="44">
        <v>5723034.8916999996</v>
      </c>
      <c r="H176" s="44">
        <v>8477513.1877999995</v>
      </c>
      <c r="I176" s="44">
        <v>4999526.3096000003</v>
      </c>
      <c r="J176" s="44">
        <v>0</v>
      </c>
      <c r="K176" s="44">
        <f t="shared" si="37"/>
        <v>4999526.3096000003</v>
      </c>
      <c r="L176" s="44">
        <v>79604279.521599993</v>
      </c>
      <c r="M176" s="49">
        <f t="shared" si="39"/>
        <v>259732196.00889999</v>
      </c>
      <c r="N176" s="48"/>
      <c r="O176" s="167"/>
      <c r="P176" s="50">
        <v>19</v>
      </c>
      <c r="Q176" s="167"/>
      <c r="R176" s="44" t="s">
        <v>471</v>
      </c>
      <c r="S176" s="44">
        <v>157447890.15509999</v>
      </c>
      <c r="T176" s="44">
        <v>0</v>
      </c>
      <c r="U176" s="44">
        <v>5599278.2680000002</v>
      </c>
      <c r="V176" s="44">
        <v>9369902.8750999998</v>
      </c>
      <c r="W176" s="44">
        <v>4891415.0526999999</v>
      </c>
      <c r="X176" s="44">
        <f t="shared" si="47"/>
        <v>2445707.5263499999</v>
      </c>
      <c r="Y176" s="44">
        <f t="shared" si="48"/>
        <v>2445707.5263499999</v>
      </c>
      <c r="Z176" s="44">
        <v>85371401.378900006</v>
      </c>
      <c r="AA176" s="49">
        <f t="shared" si="40"/>
        <v>260234180.20345002</v>
      </c>
    </row>
    <row r="177" spans="1:27" ht="24.9" customHeight="1" x14ac:dyDescent="0.25">
      <c r="A177" s="165"/>
      <c r="B177" s="167"/>
      <c r="C177" s="40">
        <v>23</v>
      </c>
      <c r="D177" s="44" t="s">
        <v>472</v>
      </c>
      <c r="E177" s="44">
        <v>149859108.9129</v>
      </c>
      <c r="F177" s="44">
        <v>0</v>
      </c>
      <c r="G177" s="44">
        <v>5329400.4190999996</v>
      </c>
      <c r="H177" s="44">
        <v>8245579.3214999996</v>
      </c>
      <c r="I177" s="44">
        <v>4655655.28</v>
      </c>
      <c r="J177" s="44">
        <v>0</v>
      </c>
      <c r="K177" s="44">
        <f t="shared" si="37"/>
        <v>4655655.28</v>
      </c>
      <c r="L177" s="44">
        <v>77379094.914499998</v>
      </c>
      <c r="M177" s="49">
        <f t="shared" si="39"/>
        <v>245468838.84799999</v>
      </c>
      <c r="N177" s="48"/>
      <c r="O177" s="167"/>
      <c r="P177" s="50">
        <v>20</v>
      </c>
      <c r="Q177" s="167"/>
      <c r="R177" s="44" t="s">
        <v>473</v>
      </c>
      <c r="S177" s="44">
        <v>181598508.1638</v>
      </c>
      <c r="T177" s="44">
        <v>0</v>
      </c>
      <c r="U177" s="44">
        <v>6458140.3997</v>
      </c>
      <c r="V177" s="44">
        <v>9804787.9941000007</v>
      </c>
      <c r="W177" s="44">
        <v>5641699.4568999996</v>
      </c>
      <c r="X177" s="44">
        <f t="shared" si="47"/>
        <v>2820849.7284499998</v>
      </c>
      <c r="Y177" s="44">
        <f t="shared" si="48"/>
        <v>2820849.7284499998</v>
      </c>
      <c r="Z177" s="44">
        <v>89543710.012500003</v>
      </c>
      <c r="AA177" s="49">
        <f t="shared" si="40"/>
        <v>290225996.29855001</v>
      </c>
    </row>
    <row r="178" spans="1:27" ht="24.9" customHeight="1" x14ac:dyDescent="0.25">
      <c r="A178" s="165"/>
      <c r="B178" s="167"/>
      <c r="C178" s="40">
        <v>24</v>
      </c>
      <c r="D178" s="44" t="s">
        <v>474</v>
      </c>
      <c r="E178" s="44">
        <v>146276698.977</v>
      </c>
      <c r="F178" s="44">
        <v>0</v>
      </c>
      <c r="G178" s="44">
        <v>5202000.1085999999</v>
      </c>
      <c r="H178" s="44">
        <v>8121495.7973999996</v>
      </c>
      <c r="I178" s="44">
        <v>4544360.9726</v>
      </c>
      <c r="J178" s="44">
        <v>0</v>
      </c>
      <c r="K178" s="44">
        <f t="shared" si="37"/>
        <v>4544360.9726</v>
      </c>
      <c r="L178" s="44">
        <v>76188631.649200007</v>
      </c>
      <c r="M178" s="49">
        <f t="shared" si="39"/>
        <v>240333187.50480002</v>
      </c>
      <c r="N178" s="48"/>
      <c r="O178" s="167"/>
      <c r="P178" s="50">
        <v>21</v>
      </c>
      <c r="Q178" s="167"/>
      <c r="R178" s="44" t="s">
        <v>475</v>
      </c>
      <c r="S178" s="44">
        <v>170835255.7863</v>
      </c>
      <c r="T178" s="44">
        <v>0</v>
      </c>
      <c r="U178" s="44">
        <v>6075369.6616000002</v>
      </c>
      <c r="V178" s="44">
        <v>9697612.5145999994</v>
      </c>
      <c r="W178" s="44">
        <v>5307318.7633999996</v>
      </c>
      <c r="X178" s="44">
        <f t="shared" si="47"/>
        <v>2653659.3816999998</v>
      </c>
      <c r="Y178" s="44">
        <f t="shared" si="48"/>
        <v>2653659.3816999998</v>
      </c>
      <c r="Z178" s="44">
        <v>88515463.334999993</v>
      </c>
      <c r="AA178" s="49">
        <f t="shared" si="40"/>
        <v>277777360.67919999</v>
      </c>
    </row>
    <row r="179" spans="1:27" ht="24.9" customHeight="1" x14ac:dyDescent="0.25">
      <c r="A179" s="165"/>
      <c r="B179" s="167"/>
      <c r="C179" s="40">
        <v>25</v>
      </c>
      <c r="D179" s="44" t="s">
        <v>476</v>
      </c>
      <c r="E179" s="44">
        <v>167292096.4729</v>
      </c>
      <c r="F179" s="44">
        <v>0</v>
      </c>
      <c r="G179" s="44">
        <v>5949365.2106999997</v>
      </c>
      <c r="H179" s="44">
        <v>10441928.8321</v>
      </c>
      <c r="I179" s="44">
        <v>5197243.8504999997</v>
      </c>
      <c r="J179" s="44">
        <v>0</v>
      </c>
      <c r="K179" s="44">
        <f t="shared" si="37"/>
        <v>5197243.8504999997</v>
      </c>
      <c r="L179" s="44">
        <v>98450977.174899995</v>
      </c>
      <c r="M179" s="49">
        <f t="shared" si="39"/>
        <v>287331611.54110003</v>
      </c>
      <c r="N179" s="48"/>
      <c r="O179" s="167"/>
      <c r="P179" s="50">
        <v>22</v>
      </c>
      <c r="Q179" s="167"/>
      <c r="R179" s="44" t="s">
        <v>477</v>
      </c>
      <c r="S179" s="44">
        <v>201953447.41299999</v>
      </c>
      <c r="T179" s="44">
        <v>0</v>
      </c>
      <c r="U179" s="44">
        <v>7182017.7972999997</v>
      </c>
      <c r="V179" s="44">
        <v>10780146.8727</v>
      </c>
      <c r="W179" s="44">
        <v>6274063.9562999997</v>
      </c>
      <c r="X179" s="44">
        <f t="shared" si="47"/>
        <v>3137031.9781499999</v>
      </c>
      <c r="Y179" s="44">
        <f t="shared" si="48"/>
        <v>3137031.9781499999</v>
      </c>
      <c r="Z179" s="44">
        <v>98901349.746700004</v>
      </c>
      <c r="AA179" s="49">
        <f t="shared" si="40"/>
        <v>321953993.80785</v>
      </c>
    </row>
    <row r="180" spans="1:27" ht="24.9" customHeight="1" x14ac:dyDescent="0.25">
      <c r="A180" s="165"/>
      <c r="B180" s="167"/>
      <c r="C180" s="40">
        <v>26</v>
      </c>
      <c r="D180" s="44" t="s">
        <v>478</v>
      </c>
      <c r="E180" s="44">
        <v>145418493.22589999</v>
      </c>
      <c r="F180" s="44">
        <v>0</v>
      </c>
      <c r="G180" s="44">
        <v>5171479.9612999996</v>
      </c>
      <c r="H180" s="44">
        <v>7938152.0396999996</v>
      </c>
      <c r="I180" s="44">
        <v>4517699.1956000002</v>
      </c>
      <c r="J180" s="44">
        <v>0</v>
      </c>
      <c r="K180" s="44">
        <f t="shared" si="37"/>
        <v>4517699.1956000002</v>
      </c>
      <c r="L180" s="44">
        <v>74429622.867400005</v>
      </c>
      <c r="M180" s="49">
        <f t="shared" si="39"/>
        <v>237475447.2899</v>
      </c>
      <c r="N180" s="48"/>
      <c r="O180" s="167"/>
      <c r="P180" s="50">
        <v>23</v>
      </c>
      <c r="Q180" s="167"/>
      <c r="R180" s="44" t="s">
        <v>479</v>
      </c>
      <c r="S180" s="44">
        <v>147693627.27419999</v>
      </c>
      <c r="T180" s="44">
        <v>0</v>
      </c>
      <c r="U180" s="44">
        <v>5252389.9601999996</v>
      </c>
      <c r="V180" s="44">
        <v>10436769.4767</v>
      </c>
      <c r="W180" s="44">
        <v>4588380.517</v>
      </c>
      <c r="X180" s="44">
        <f t="shared" si="47"/>
        <v>2294190.2585</v>
      </c>
      <c r="Y180" s="44">
        <f t="shared" si="48"/>
        <v>2294190.2585</v>
      </c>
      <c r="Z180" s="44">
        <v>95606970.585700005</v>
      </c>
      <c r="AA180" s="49">
        <f t="shared" si="40"/>
        <v>261283947.5553</v>
      </c>
    </row>
    <row r="181" spans="1:27" ht="24.9" customHeight="1" x14ac:dyDescent="0.25">
      <c r="A181" s="165"/>
      <c r="B181" s="168"/>
      <c r="C181" s="40">
        <v>27</v>
      </c>
      <c r="D181" s="44" t="s">
        <v>480</v>
      </c>
      <c r="E181" s="44">
        <v>141036424.6345</v>
      </c>
      <c r="F181" s="44">
        <v>0</v>
      </c>
      <c r="G181" s="44">
        <v>5015641.5983999996</v>
      </c>
      <c r="H181" s="44">
        <v>7984079.1767999995</v>
      </c>
      <c r="I181" s="44">
        <v>4381561.9869999997</v>
      </c>
      <c r="J181" s="44">
        <v>0</v>
      </c>
      <c r="K181" s="44">
        <f t="shared" si="37"/>
        <v>4381561.9869999997</v>
      </c>
      <c r="L181" s="44">
        <v>74870250.017499998</v>
      </c>
      <c r="M181" s="49">
        <f t="shared" si="39"/>
        <v>233287957.41420001</v>
      </c>
      <c r="N181" s="48"/>
      <c r="O181" s="167"/>
      <c r="P181" s="50">
        <v>24</v>
      </c>
      <c r="Q181" s="167"/>
      <c r="R181" s="44" t="s">
        <v>481</v>
      </c>
      <c r="S181" s="44">
        <v>120199169.5794</v>
      </c>
      <c r="T181" s="44">
        <v>0</v>
      </c>
      <c r="U181" s="44">
        <v>4274611.7295000004</v>
      </c>
      <c r="V181" s="44">
        <v>8010291.8134000003</v>
      </c>
      <c r="W181" s="44">
        <v>3734213.4393000002</v>
      </c>
      <c r="X181" s="44">
        <f t="shared" si="47"/>
        <v>1867106.7196500001</v>
      </c>
      <c r="Y181" s="44">
        <f t="shared" si="48"/>
        <v>1867106.7196500001</v>
      </c>
      <c r="Z181" s="44">
        <v>72327227.819800004</v>
      </c>
      <c r="AA181" s="49">
        <f t="shared" si="40"/>
        <v>206678407.66175002</v>
      </c>
    </row>
    <row r="182" spans="1:27" ht="24.9" customHeight="1" x14ac:dyDescent="0.25">
      <c r="A182" s="40"/>
      <c r="B182" s="156" t="s">
        <v>482</v>
      </c>
      <c r="C182" s="157"/>
      <c r="D182" s="45"/>
      <c r="E182" s="45">
        <f>SUM(E155:E181)</f>
        <v>4357181366.7971001</v>
      </c>
      <c r="F182" s="45">
        <f t="shared" ref="F182:M182" si="49">SUM(F155:F181)</f>
        <v>0</v>
      </c>
      <c r="G182" s="45">
        <f t="shared" si="49"/>
        <v>154953304.94779995</v>
      </c>
      <c r="H182" s="45">
        <f t="shared" si="49"/>
        <v>240898169.58070001</v>
      </c>
      <c r="I182" s="45">
        <f t="shared" si="49"/>
        <v>135364040.15259999</v>
      </c>
      <c r="J182" s="45">
        <f t="shared" si="49"/>
        <v>0</v>
      </c>
      <c r="K182" s="45">
        <f t="shared" si="37"/>
        <v>135364040.15259999</v>
      </c>
      <c r="L182" s="45">
        <f t="shared" si="49"/>
        <v>2264495099.1339993</v>
      </c>
      <c r="M182" s="45">
        <f t="shared" si="49"/>
        <v>7152891980.6121979</v>
      </c>
      <c r="N182" s="48"/>
      <c r="O182" s="168"/>
      <c r="P182" s="50">
        <v>25</v>
      </c>
      <c r="Q182" s="168"/>
      <c r="R182" s="44" t="s">
        <v>483</v>
      </c>
      <c r="S182" s="44">
        <v>133984896.0169</v>
      </c>
      <c r="T182" s="44">
        <v>0</v>
      </c>
      <c r="U182" s="44">
        <v>4764869.9247000003</v>
      </c>
      <c r="V182" s="44">
        <v>7978172.0006999997</v>
      </c>
      <c r="W182" s="44">
        <v>4162492.9781999998</v>
      </c>
      <c r="X182" s="44">
        <f t="shared" si="47"/>
        <v>2081246.4890999999</v>
      </c>
      <c r="Y182" s="44">
        <f t="shared" si="48"/>
        <v>2081246.4890999999</v>
      </c>
      <c r="Z182" s="44">
        <v>72019068.800300002</v>
      </c>
      <c r="AA182" s="49">
        <f t="shared" si="40"/>
        <v>220828253.23169997</v>
      </c>
    </row>
    <row r="183" spans="1:27" ht="24.9" customHeight="1" x14ac:dyDescent="0.25">
      <c r="A183" s="165">
        <v>9</v>
      </c>
      <c r="B183" s="166" t="s">
        <v>484</v>
      </c>
      <c r="C183" s="40">
        <v>1</v>
      </c>
      <c r="D183" s="44" t="s">
        <v>485</v>
      </c>
      <c r="E183" s="44">
        <v>149517341.91530001</v>
      </c>
      <c r="F183" s="44">
        <f>-2141737.01</f>
        <v>-2141737.0099999998</v>
      </c>
      <c r="G183" s="44">
        <v>5317246.2484999998</v>
      </c>
      <c r="H183" s="44">
        <v>9243053.6923999991</v>
      </c>
      <c r="I183" s="44">
        <v>4645037.6449999996</v>
      </c>
      <c r="J183" s="44">
        <f t="shared" ref="J183:J226" si="50">I183/2</f>
        <v>2322518.8224999998</v>
      </c>
      <c r="K183" s="44">
        <f t="shared" si="37"/>
        <v>2322518.8224999998</v>
      </c>
      <c r="L183" s="44">
        <v>79070295.857999995</v>
      </c>
      <c r="M183" s="49">
        <f t="shared" si="39"/>
        <v>243328719.52670002</v>
      </c>
      <c r="N183" s="48"/>
      <c r="O183" s="40"/>
      <c r="P183" s="156" t="s">
        <v>486</v>
      </c>
      <c r="Q183" s="158"/>
      <c r="R183" s="45"/>
      <c r="S183" s="45">
        <f>SUM(S158:S182)</f>
        <v>4093196665.8645</v>
      </c>
      <c r="T183" s="44">
        <v>0</v>
      </c>
      <c r="U183" s="45">
        <f t="shared" ref="U183:V183" si="51">SUM(U158:U182)</f>
        <v>145565285.85459998</v>
      </c>
      <c r="V183" s="45">
        <f t="shared" si="51"/>
        <v>234212898.53010005</v>
      </c>
      <c r="W183" s="45">
        <f t="shared" ref="W183:AA183" si="52">SUM(W158:W182)</f>
        <v>127162858.55150002</v>
      </c>
      <c r="X183" s="45">
        <f t="shared" si="52"/>
        <v>63581429.275750011</v>
      </c>
      <c r="Y183" s="45">
        <f t="shared" si="48"/>
        <v>63581429.275750011</v>
      </c>
      <c r="Z183" s="45">
        <f t="shared" si="52"/>
        <v>2133952376.7225008</v>
      </c>
      <c r="AA183" s="45">
        <f t="shared" si="52"/>
        <v>6670508656.2474499</v>
      </c>
    </row>
    <row r="184" spans="1:27" ht="24.9" customHeight="1" x14ac:dyDescent="0.25">
      <c r="A184" s="165"/>
      <c r="B184" s="167"/>
      <c r="C184" s="40">
        <v>2</v>
      </c>
      <c r="D184" s="44" t="s">
        <v>487</v>
      </c>
      <c r="E184" s="44">
        <v>187941484.9267</v>
      </c>
      <c r="F184" s="44">
        <f t="shared" ref="F184:F200" si="53">-2141737.01</f>
        <v>-2141737.0099999998</v>
      </c>
      <c r="G184" s="44">
        <v>6683714.0285</v>
      </c>
      <c r="H184" s="44">
        <v>9358382.2420000006</v>
      </c>
      <c r="I184" s="44">
        <v>5838755.9687000001</v>
      </c>
      <c r="J184" s="44">
        <f t="shared" si="50"/>
        <v>2919377.98435</v>
      </c>
      <c r="K184" s="44">
        <f t="shared" si="37"/>
        <v>2919377.98435</v>
      </c>
      <c r="L184" s="44">
        <v>80176763.479100004</v>
      </c>
      <c r="M184" s="49">
        <f t="shared" si="39"/>
        <v>284937985.65065002</v>
      </c>
      <c r="N184" s="48"/>
      <c r="O184" s="166">
        <v>27</v>
      </c>
      <c r="P184" s="50">
        <v>1</v>
      </c>
      <c r="Q184" s="166" t="s">
        <v>112</v>
      </c>
      <c r="R184" s="44" t="s">
        <v>488</v>
      </c>
      <c r="S184" s="44">
        <v>150426818.991</v>
      </c>
      <c r="T184" s="44">
        <f>-5788847.52</f>
        <v>-5788847.5199999996</v>
      </c>
      <c r="U184" s="44">
        <v>5349589.7446999997</v>
      </c>
      <c r="V184" s="44">
        <v>12958661.9023</v>
      </c>
      <c r="W184" s="44">
        <v>4673292.2620000001</v>
      </c>
      <c r="X184" s="44">
        <v>0</v>
      </c>
      <c r="Y184" s="44">
        <f t="shared" si="48"/>
        <v>4673292.2620000001</v>
      </c>
      <c r="Z184" s="44">
        <v>94811678.339300007</v>
      </c>
      <c r="AA184" s="49">
        <f t="shared" si="40"/>
        <v>262431193.71929997</v>
      </c>
    </row>
    <row r="185" spans="1:27" ht="24.9" customHeight="1" x14ac:dyDescent="0.25">
      <c r="A185" s="165"/>
      <c r="B185" s="167"/>
      <c r="C185" s="40">
        <v>3</v>
      </c>
      <c r="D185" s="44" t="s">
        <v>489</v>
      </c>
      <c r="E185" s="44">
        <v>179915344.11899999</v>
      </c>
      <c r="F185" s="44">
        <f t="shared" si="53"/>
        <v>-2141737.0099999998</v>
      </c>
      <c r="G185" s="44">
        <v>6398282.4754999997</v>
      </c>
      <c r="H185" s="44">
        <v>11552050.5416</v>
      </c>
      <c r="I185" s="44">
        <v>5589408.7978999997</v>
      </c>
      <c r="J185" s="44">
        <f t="shared" si="50"/>
        <v>2794704.3989499998</v>
      </c>
      <c r="K185" s="44">
        <f t="shared" si="37"/>
        <v>2794704.3989499998</v>
      </c>
      <c r="L185" s="44">
        <v>101222922.07350001</v>
      </c>
      <c r="M185" s="49">
        <f t="shared" si="39"/>
        <v>299741566.59854996</v>
      </c>
      <c r="N185" s="48"/>
      <c r="O185" s="167"/>
      <c r="P185" s="50">
        <v>2</v>
      </c>
      <c r="Q185" s="167"/>
      <c r="R185" s="44" t="s">
        <v>490</v>
      </c>
      <c r="S185" s="44">
        <v>155292673.65920001</v>
      </c>
      <c r="T185" s="44">
        <f t="shared" ref="T185:T203" si="54">-5788847.52</f>
        <v>-5788847.5199999996</v>
      </c>
      <c r="U185" s="44">
        <v>5522632.8656000001</v>
      </c>
      <c r="V185" s="44">
        <v>13851468.666999999</v>
      </c>
      <c r="W185" s="44">
        <v>4824459.1957999999</v>
      </c>
      <c r="X185" s="44">
        <v>0</v>
      </c>
      <c r="Y185" s="44">
        <f t="shared" si="48"/>
        <v>4824459.1957999999</v>
      </c>
      <c r="Z185" s="44">
        <v>103377309.1453</v>
      </c>
      <c r="AA185" s="49">
        <f t="shared" si="40"/>
        <v>277079696.01289999</v>
      </c>
    </row>
    <row r="186" spans="1:27" ht="24.9" customHeight="1" x14ac:dyDescent="0.25">
      <c r="A186" s="165"/>
      <c r="B186" s="167"/>
      <c r="C186" s="40">
        <v>4</v>
      </c>
      <c r="D186" s="44" t="s">
        <v>491</v>
      </c>
      <c r="E186" s="44">
        <v>116084530.4821</v>
      </c>
      <c r="F186" s="44">
        <f t="shared" si="53"/>
        <v>-2141737.0099999998</v>
      </c>
      <c r="G186" s="44">
        <v>4128283.8920999998</v>
      </c>
      <c r="H186" s="44">
        <v>7192620.4237000002</v>
      </c>
      <c r="I186" s="44">
        <v>3606384.4312999998</v>
      </c>
      <c r="J186" s="44">
        <f t="shared" si="50"/>
        <v>1803192.2156499999</v>
      </c>
      <c r="K186" s="44">
        <f t="shared" si="37"/>
        <v>1803192.2156499999</v>
      </c>
      <c r="L186" s="44">
        <v>59398341.000600003</v>
      </c>
      <c r="M186" s="49">
        <f t="shared" si="39"/>
        <v>186465231.00415</v>
      </c>
      <c r="N186" s="48"/>
      <c r="O186" s="167"/>
      <c r="P186" s="50">
        <v>3</v>
      </c>
      <c r="Q186" s="167"/>
      <c r="R186" s="44" t="s">
        <v>492</v>
      </c>
      <c r="S186" s="44">
        <v>238689980.30340001</v>
      </c>
      <c r="T186" s="44">
        <f t="shared" si="54"/>
        <v>-5788847.5199999996</v>
      </c>
      <c r="U186" s="44">
        <v>8488469.5384999998</v>
      </c>
      <c r="V186" s="44">
        <v>18890813.752999999</v>
      </c>
      <c r="W186" s="44">
        <v>7415353.4952999996</v>
      </c>
      <c r="X186" s="44">
        <v>0</v>
      </c>
      <c r="Y186" s="44">
        <f t="shared" si="48"/>
        <v>7415353.4952999996</v>
      </c>
      <c r="Z186" s="44">
        <v>151725026.94330001</v>
      </c>
      <c r="AA186" s="49">
        <f t="shared" si="40"/>
        <v>419420796.51349998</v>
      </c>
    </row>
    <row r="187" spans="1:27" ht="24.9" customHeight="1" x14ac:dyDescent="0.25">
      <c r="A187" s="165"/>
      <c r="B187" s="167"/>
      <c r="C187" s="40">
        <v>5</v>
      </c>
      <c r="D187" s="44" t="s">
        <v>493</v>
      </c>
      <c r="E187" s="44">
        <v>138671282.486</v>
      </c>
      <c r="F187" s="44">
        <f t="shared" si="53"/>
        <v>-2141737.0099999998</v>
      </c>
      <c r="G187" s="44">
        <v>4931530.6649000002</v>
      </c>
      <c r="H187" s="44">
        <v>8532076.8045000006</v>
      </c>
      <c r="I187" s="44">
        <v>4308084.3945000004</v>
      </c>
      <c r="J187" s="44">
        <f t="shared" si="50"/>
        <v>2154042.1972500002</v>
      </c>
      <c r="K187" s="44">
        <f t="shared" si="37"/>
        <v>2154042.1972500002</v>
      </c>
      <c r="L187" s="44">
        <v>72249149.586999997</v>
      </c>
      <c r="M187" s="49">
        <f t="shared" si="39"/>
        <v>224396344.72965002</v>
      </c>
      <c r="N187" s="48"/>
      <c r="O187" s="167"/>
      <c r="P187" s="50">
        <v>4</v>
      </c>
      <c r="Q187" s="167"/>
      <c r="R187" s="44" t="s">
        <v>494</v>
      </c>
      <c r="S187" s="44">
        <v>156940665.80149999</v>
      </c>
      <c r="T187" s="44">
        <f t="shared" si="54"/>
        <v>-5788847.5199999996</v>
      </c>
      <c r="U187" s="44">
        <v>5581239.9804999996</v>
      </c>
      <c r="V187" s="44">
        <v>12602936.3444</v>
      </c>
      <c r="W187" s="44">
        <v>4875657.1733999997</v>
      </c>
      <c r="X187" s="44">
        <v>0</v>
      </c>
      <c r="Y187" s="44">
        <f t="shared" si="48"/>
        <v>4875657.1733999997</v>
      </c>
      <c r="Z187" s="44">
        <v>91398830.321799994</v>
      </c>
      <c r="AA187" s="49">
        <f t="shared" si="40"/>
        <v>265610482.10159999</v>
      </c>
    </row>
    <row r="188" spans="1:27" ht="24.9" customHeight="1" x14ac:dyDescent="0.25">
      <c r="A188" s="165"/>
      <c r="B188" s="167"/>
      <c r="C188" s="40">
        <v>6</v>
      </c>
      <c r="D188" s="44" t="s">
        <v>495</v>
      </c>
      <c r="E188" s="44">
        <v>159531024.71610001</v>
      </c>
      <c r="F188" s="44">
        <f t="shared" si="53"/>
        <v>-2141737.0099999998</v>
      </c>
      <c r="G188" s="44">
        <v>5673360.2391999997</v>
      </c>
      <c r="H188" s="44">
        <v>9687751.6787999999</v>
      </c>
      <c r="I188" s="44">
        <v>4956131.5487000002</v>
      </c>
      <c r="J188" s="44">
        <f t="shared" si="50"/>
        <v>2478065.7743500001</v>
      </c>
      <c r="K188" s="44">
        <f t="shared" si="37"/>
        <v>2478065.7743500001</v>
      </c>
      <c r="L188" s="44">
        <v>83336749.609500006</v>
      </c>
      <c r="M188" s="49">
        <f t="shared" si="39"/>
        <v>258565215.00795001</v>
      </c>
      <c r="N188" s="48"/>
      <c r="O188" s="167"/>
      <c r="P188" s="50">
        <v>5</v>
      </c>
      <c r="Q188" s="167"/>
      <c r="R188" s="44" t="s">
        <v>496</v>
      </c>
      <c r="S188" s="44">
        <v>140646876.23289999</v>
      </c>
      <c r="T188" s="44">
        <f t="shared" si="54"/>
        <v>-5788847.5199999996</v>
      </c>
      <c r="U188" s="44">
        <v>5001788.1902000001</v>
      </c>
      <c r="V188" s="44">
        <v>12366260.200200001</v>
      </c>
      <c r="W188" s="44">
        <v>4369459.9326999998</v>
      </c>
      <c r="X188" s="44">
        <v>0</v>
      </c>
      <c r="Y188" s="44">
        <f t="shared" si="48"/>
        <v>4369459.9326999998</v>
      </c>
      <c r="Z188" s="44">
        <v>89128148.074100003</v>
      </c>
      <c r="AA188" s="49">
        <f t="shared" si="40"/>
        <v>245723685.11009997</v>
      </c>
    </row>
    <row r="189" spans="1:27" ht="24.9" customHeight="1" x14ac:dyDescent="0.25">
      <c r="A189" s="165"/>
      <c r="B189" s="167"/>
      <c r="C189" s="40">
        <v>7</v>
      </c>
      <c r="D189" s="44" t="s">
        <v>497</v>
      </c>
      <c r="E189" s="44">
        <v>182893907.69679999</v>
      </c>
      <c r="F189" s="44">
        <f t="shared" si="53"/>
        <v>-2141737.0099999998</v>
      </c>
      <c r="G189" s="44">
        <v>6504208.3554999996</v>
      </c>
      <c r="H189" s="44">
        <v>9997057.6322000008</v>
      </c>
      <c r="I189" s="44">
        <v>5681943.4815999996</v>
      </c>
      <c r="J189" s="44">
        <f t="shared" si="50"/>
        <v>2840971.7407999998</v>
      </c>
      <c r="K189" s="44">
        <f t="shared" si="37"/>
        <v>2840971.7407999998</v>
      </c>
      <c r="L189" s="44">
        <v>86304245.721900001</v>
      </c>
      <c r="M189" s="49">
        <f t="shared" si="39"/>
        <v>286398654.1372</v>
      </c>
      <c r="N189" s="48"/>
      <c r="O189" s="167"/>
      <c r="P189" s="50">
        <v>6</v>
      </c>
      <c r="Q189" s="167"/>
      <c r="R189" s="44" t="s">
        <v>498</v>
      </c>
      <c r="S189" s="44">
        <v>106986533.16580001</v>
      </c>
      <c r="T189" s="44">
        <f t="shared" si="54"/>
        <v>-5788847.5199999996</v>
      </c>
      <c r="U189" s="44">
        <v>3804734.1855000001</v>
      </c>
      <c r="V189" s="44">
        <v>10292535.0513</v>
      </c>
      <c r="W189" s="44">
        <v>3323738.0205999999</v>
      </c>
      <c r="X189" s="44">
        <v>0</v>
      </c>
      <c r="Y189" s="44">
        <f t="shared" si="48"/>
        <v>3323738.0205999999</v>
      </c>
      <c r="Z189" s="44">
        <v>69232729.805000007</v>
      </c>
      <c r="AA189" s="49">
        <f t="shared" si="40"/>
        <v>187851422.70820004</v>
      </c>
    </row>
    <row r="190" spans="1:27" ht="24.9" customHeight="1" x14ac:dyDescent="0.25">
      <c r="A190" s="165"/>
      <c r="B190" s="167"/>
      <c r="C190" s="40">
        <v>8</v>
      </c>
      <c r="D190" s="44" t="s">
        <v>499</v>
      </c>
      <c r="E190" s="44">
        <v>144880129.5927</v>
      </c>
      <c r="F190" s="44">
        <f t="shared" si="53"/>
        <v>-2141737.0099999998</v>
      </c>
      <c r="G190" s="44">
        <v>5152334.2757000001</v>
      </c>
      <c r="H190" s="44">
        <v>9873959.0427999999</v>
      </c>
      <c r="I190" s="44">
        <v>4500973.9161</v>
      </c>
      <c r="J190" s="44">
        <f t="shared" si="50"/>
        <v>2250486.95805</v>
      </c>
      <c r="K190" s="44">
        <f t="shared" si="37"/>
        <v>2250486.95805</v>
      </c>
      <c r="L190" s="44">
        <v>85123231.966600001</v>
      </c>
      <c r="M190" s="49">
        <f t="shared" si="39"/>
        <v>245138404.82585001</v>
      </c>
      <c r="N190" s="48"/>
      <c r="O190" s="167"/>
      <c r="P190" s="50">
        <v>7</v>
      </c>
      <c r="Q190" s="167"/>
      <c r="R190" s="44" t="s">
        <v>500</v>
      </c>
      <c r="S190" s="44">
        <v>104223789.1437</v>
      </c>
      <c r="T190" s="44">
        <f t="shared" si="54"/>
        <v>-5788847.5199999996</v>
      </c>
      <c r="U190" s="44">
        <v>3706483.4402000001</v>
      </c>
      <c r="V190" s="44">
        <v>10379264.0175</v>
      </c>
      <c r="W190" s="44">
        <v>3237908.1775000002</v>
      </c>
      <c r="X190" s="44">
        <v>0</v>
      </c>
      <c r="Y190" s="44">
        <f t="shared" si="48"/>
        <v>3237908.1775000002</v>
      </c>
      <c r="Z190" s="44">
        <v>70064811.655100003</v>
      </c>
      <c r="AA190" s="49">
        <f t="shared" si="40"/>
        <v>185823408.914</v>
      </c>
    </row>
    <row r="191" spans="1:27" ht="24.9" customHeight="1" x14ac:dyDescent="0.25">
      <c r="A191" s="165"/>
      <c r="B191" s="167"/>
      <c r="C191" s="40">
        <v>9</v>
      </c>
      <c r="D191" s="44" t="s">
        <v>501</v>
      </c>
      <c r="E191" s="44">
        <v>154424360.18340001</v>
      </c>
      <c r="F191" s="44">
        <f t="shared" si="53"/>
        <v>-2141737.0099999998</v>
      </c>
      <c r="G191" s="44">
        <v>5491753.2598000001</v>
      </c>
      <c r="H191" s="44">
        <v>10097174.4136</v>
      </c>
      <c r="I191" s="44">
        <v>4797483.4033000004</v>
      </c>
      <c r="J191" s="44">
        <f t="shared" si="50"/>
        <v>2398741.7016500002</v>
      </c>
      <c r="K191" s="44">
        <f t="shared" si="37"/>
        <v>2398741.7016500002</v>
      </c>
      <c r="L191" s="44">
        <v>87264770.911300004</v>
      </c>
      <c r="M191" s="49">
        <f t="shared" si="39"/>
        <v>257535063.45975</v>
      </c>
      <c r="N191" s="48"/>
      <c r="O191" s="167"/>
      <c r="P191" s="50">
        <v>8</v>
      </c>
      <c r="Q191" s="167"/>
      <c r="R191" s="44" t="s">
        <v>502</v>
      </c>
      <c r="S191" s="44">
        <v>234030101.6419</v>
      </c>
      <c r="T191" s="44">
        <f t="shared" si="54"/>
        <v>-5788847.5199999996</v>
      </c>
      <c r="U191" s="44">
        <v>8322751.4885999998</v>
      </c>
      <c r="V191" s="44">
        <v>18859295.844799999</v>
      </c>
      <c r="W191" s="44">
        <v>7270585.5939999996</v>
      </c>
      <c r="X191" s="44">
        <v>0</v>
      </c>
      <c r="Y191" s="44">
        <f t="shared" si="48"/>
        <v>7270585.5939999996</v>
      </c>
      <c r="Z191" s="44">
        <v>151422642.62419999</v>
      </c>
      <c r="AA191" s="49">
        <f t="shared" si="40"/>
        <v>414116529.67349994</v>
      </c>
    </row>
    <row r="192" spans="1:27" ht="24.9" customHeight="1" x14ac:dyDescent="0.25">
      <c r="A192" s="165"/>
      <c r="B192" s="167"/>
      <c r="C192" s="40">
        <v>10</v>
      </c>
      <c r="D192" s="44" t="s">
        <v>503</v>
      </c>
      <c r="E192" s="44">
        <v>120920292.1513</v>
      </c>
      <c r="F192" s="44">
        <f t="shared" si="53"/>
        <v>-2141737.0099999998</v>
      </c>
      <c r="G192" s="44">
        <v>4300256.8235999998</v>
      </c>
      <c r="H192" s="44">
        <v>8064670.6030000001</v>
      </c>
      <c r="I192" s="44">
        <v>3756616.4692000002</v>
      </c>
      <c r="J192" s="44">
        <f t="shared" si="50"/>
        <v>1878308.2346000001</v>
      </c>
      <c r="K192" s="44">
        <f t="shared" si="37"/>
        <v>1878308.2346000001</v>
      </c>
      <c r="L192" s="44">
        <v>67764832.133499995</v>
      </c>
      <c r="M192" s="49">
        <f t="shared" si="39"/>
        <v>200786622.93599999</v>
      </c>
      <c r="N192" s="48"/>
      <c r="O192" s="167"/>
      <c r="P192" s="50">
        <v>9</v>
      </c>
      <c r="Q192" s="167"/>
      <c r="R192" s="44" t="s">
        <v>504</v>
      </c>
      <c r="S192" s="44">
        <v>139277011.63240001</v>
      </c>
      <c r="T192" s="44">
        <f t="shared" si="54"/>
        <v>-5788847.5199999996</v>
      </c>
      <c r="U192" s="44">
        <v>4953072.0525000002</v>
      </c>
      <c r="V192" s="44">
        <v>11296438.7947</v>
      </c>
      <c r="W192" s="44">
        <v>4326902.5105999997</v>
      </c>
      <c r="X192" s="44">
        <v>0</v>
      </c>
      <c r="Y192" s="44">
        <f t="shared" si="48"/>
        <v>4326902.5105999997</v>
      </c>
      <c r="Z192" s="44">
        <v>78864230.337400004</v>
      </c>
      <c r="AA192" s="49">
        <f t="shared" si="40"/>
        <v>232928807.80760002</v>
      </c>
    </row>
    <row r="193" spans="1:27" ht="24.9" customHeight="1" x14ac:dyDescent="0.25">
      <c r="A193" s="165"/>
      <c r="B193" s="167"/>
      <c r="C193" s="40">
        <v>11</v>
      </c>
      <c r="D193" s="44" t="s">
        <v>505</v>
      </c>
      <c r="E193" s="44">
        <v>164994033.6072</v>
      </c>
      <c r="F193" s="44">
        <f t="shared" si="53"/>
        <v>-2141737.0099999998</v>
      </c>
      <c r="G193" s="44">
        <v>5867639.8000999996</v>
      </c>
      <c r="H193" s="44">
        <v>9563722.8732999992</v>
      </c>
      <c r="I193" s="44">
        <v>5125850.2022000002</v>
      </c>
      <c r="J193" s="44">
        <f t="shared" si="50"/>
        <v>2562925.1011000001</v>
      </c>
      <c r="K193" s="44">
        <f t="shared" si="37"/>
        <v>2562925.1011000001</v>
      </c>
      <c r="L193" s="44">
        <v>82146811.317000002</v>
      </c>
      <c r="M193" s="49">
        <f t="shared" si="39"/>
        <v>262993395.68869999</v>
      </c>
      <c r="N193" s="48"/>
      <c r="O193" s="167"/>
      <c r="P193" s="50">
        <v>10</v>
      </c>
      <c r="Q193" s="167"/>
      <c r="R193" s="44" t="s">
        <v>506</v>
      </c>
      <c r="S193" s="44">
        <v>174013007.37650001</v>
      </c>
      <c r="T193" s="44">
        <f t="shared" si="54"/>
        <v>-5788847.5199999996</v>
      </c>
      <c r="U193" s="44">
        <v>6188379.2127999999</v>
      </c>
      <c r="V193" s="44">
        <v>14472670.587300001</v>
      </c>
      <c r="W193" s="44">
        <v>5406041.5976999998</v>
      </c>
      <c r="X193" s="44">
        <v>0</v>
      </c>
      <c r="Y193" s="44">
        <f t="shared" si="48"/>
        <v>5406041.5976999998</v>
      </c>
      <c r="Z193" s="44">
        <v>109337150.08149999</v>
      </c>
      <c r="AA193" s="49">
        <f t="shared" si="40"/>
        <v>303628401.33579999</v>
      </c>
    </row>
    <row r="194" spans="1:27" ht="24.9" customHeight="1" x14ac:dyDescent="0.25">
      <c r="A194" s="165"/>
      <c r="B194" s="167"/>
      <c r="C194" s="40">
        <v>12</v>
      </c>
      <c r="D194" s="44" t="s">
        <v>507</v>
      </c>
      <c r="E194" s="44">
        <v>142386521.2527</v>
      </c>
      <c r="F194" s="44">
        <f t="shared" si="53"/>
        <v>-2141737.0099999998</v>
      </c>
      <c r="G194" s="44">
        <v>5063654.7324000001</v>
      </c>
      <c r="H194" s="44">
        <v>8614191.1695000008</v>
      </c>
      <c r="I194" s="44">
        <v>4423505.2796</v>
      </c>
      <c r="J194" s="44">
        <f t="shared" si="50"/>
        <v>2211752.6398</v>
      </c>
      <c r="K194" s="44">
        <f t="shared" si="37"/>
        <v>2211752.6398</v>
      </c>
      <c r="L194" s="44">
        <v>73036958.733099997</v>
      </c>
      <c r="M194" s="49">
        <f t="shared" si="39"/>
        <v>229171341.51749998</v>
      </c>
      <c r="N194" s="48"/>
      <c r="O194" s="167"/>
      <c r="P194" s="50">
        <v>11</v>
      </c>
      <c r="Q194" s="167"/>
      <c r="R194" s="44" t="s">
        <v>508</v>
      </c>
      <c r="S194" s="44">
        <v>134251111.3405</v>
      </c>
      <c r="T194" s="44">
        <f t="shared" si="54"/>
        <v>-5788847.5199999996</v>
      </c>
      <c r="U194" s="44">
        <v>4774337.2708000001</v>
      </c>
      <c r="V194" s="44">
        <v>12095986.841399999</v>
      </c>
      <c r="W194" s="44">
        <v>4170763.4583000001</v>
      </c>
      <c r="X194" s="44">
        <v>0</v>
      </c>
      <c r="Y194" s="44">
        <f t="shared" si="48"/>
        <v>4170763.4583000001</v>
      </c>
      <c r="Z194" s="44">
        <v>86535132.541999996</v>
      </c>
      <c r="AA194" s="49">
        <f t="shared" si="40"/>
        <v>236038483.933</v>
      </c>
    </row>
    <row r="195" spans="1:27" ht="24.9" customHeight="1" x14ac:dyDescent="0.25">
      <c r="A195" s="165"/>
      <c r="B195" s="167"/>
      <c r="C195" s="40">
        <v>13</v>
      </c>
      <c r="D195" s="44" t="s">
        <v>509</v>
      </c>
      <c r="E195" s="44">
        <v>156931460.83070001</v>
      </c>
      <c r="F195" s="44">
        <f t="shared" si="53"/>
        <v>-2141737.0099999998</v>
      </c>
      <c r="G195" s="44">
        <v>5580912.6265000002</v>
      </c>
      <c r="H195" s="44">
        <v>9747230.7868000008</v>
      </c>
      <c r="I195" s="44">
        <v>4875371.2037000004</v>
      </c>
      <c r="J195" s="44">
        <f t="shared" si="50"/>
        <v>2437685.6018500002</v>
      </c>
      <c r="K195" s="44">
        <f t="shared" ref="K195:K200" si="55">I195-J195</f>
        <v>2437685.6018500002</v>
      </c>
      <c r="L195" s="44">
        <v>83907395.017100006</v>
      </c>
      <c r="M195" s="49">
        <f t="shared" si="39"/>
        <v>256462947.85295004</v>
      </c>
      <c r="N195" s="48"/>
      <c r="O195" s="167"/>
      <c r="P195" s="50">
        <v>12</v>
      </c>
      <c r="Q195" s="167"/>
      <c r="R195" s="44" t="s">
        <v>510</v>
      </c>
      <c r="S195" s="44">
        <v>121290006.54700001</v>
      </c>
      <c r="T195" s="44">
        <f t="shared" si="54"/>
        <v>-5788847.5199999996</v>
      </c>
      <c r="U195" s="44">
        <v>4313404.8801999995</v>
      </c>
      <c r="V195" s="44">
        <v>11452186.143200001</v>
      </c>
      <c r="W195" s="44">
        <v>3768102.3428000002</v>
      </c>
      <c r="X195" s="44">
        <v>0</v>
      </c>
      <c r="Y195" s="44">
        <f t="shared" si="48"/>
        <v>3768102.3428000002</v>
      </c>
      <c r="Z195" s="44">
        <v>80358477.849199995</v>
      </c>
      <c r="AA195" s="49">
        <f t="shared" si="40"/>
        <v>215393330.24239999</v>
      </c>
    </row>
    <row r="196" spans="1:27" ht="24.9" customHeight="1" x14ac:dyDescent="0.25">
      <c r="A196" s="165"/>
      <c r="B196" s="167"/>
      <c r="C196" s="40">
        <v>14</v>
      </c>
      <c r="D196" s="44" t="s">
        <v>511</v>
      </c>
      <c r="E196" s="44">
        <v>148572729.20500001</v>
      </c>
      <c r="F196" s="44">
        <f t="shared" si="53"/>
        <v>-2141737.0099999998</v>
      </c>
      <c r="G196" s="44">
        <v>5283653.233</v>
      </c>
      <c r="H196" s="44">
        <v>9522191.4628999997</v>
      </c>
      <c r="I196" s="44">
        <v>4615691.4731999999</v>
      </c>
      <c r="J196" s="44">
        <f t="shared" si="50"/>
        <v>2307845.7365999999</v>
      </c>
      <c r="K196" s="44">
        <f t="shared" si="55"/>
        <v>2307845.7365999999</v>
      </c>
      <c r="L196" s="44">
        <v>81748356.979900002</v>
      </c>
      <c r="M196" s="49">
        <f t="shared" si="39"/>
        <v>245293039.60740003</v>
      </c>
      <c r="N196" s="48"/>
      <c r="O196" s="167"/>
      <c r="P196" s="50">
        <v>13</v>
      </c>
      <c r="Q196" s="167"/>
      <c r="R196" s="44" t="s">
        <v>512</v>
      </c>
      <c r="S196" s="44">
        <v>109374231.2597</v>
      </c>
      <c r="T196" s="44">
        <f t="shared" si="54"/>
        <v>-5788847.5199999996</v>
      </c>
      <c r="U196" s="44">
        <v>3889647.2703999998</v>
      </c>
      <c r="V196" s="44">
        <v>10520127.909399999</v>
      </c>
      <c r="W196" s="44">
        <v>3397916.3558999998</v>
      </c>
      <c r="X196" s="44">
        <v>0</v>
      </c>
      <c r="Y196" s="44">
        <f t="shared" si="48"/>
        <v>3397916.3558999998</v>
      </c>
      <c r="Z196" s="44">
        <v>71416266.571799994</v>
      </c>
      <c r="AA196" s="49">
        <f t="shared" si="40"/>
        <v>192809341.84720001</v>
      </c>
    </row>
    <row r="197" spans="1:27" ht="24.9" customHeight="1" x14ac:dyDescent="0.25">
      <c r="A197" s="165"/>
      <c r="B197" s="167"/>
      <c r="C197" s="40">
        <v>15</v>
      </c>
      <c r="D197" s="44" t="s">
        <v>513</v>
      </c>
      <c r="E197" s="44">
        <v>168525332.88299999</v>
      </c>
      <c r="F197" s="44">
        <f t="shared" si="53"/>
        <v>-2141737.0099999998</v>
      </c>
      <c r="G197" s="44">
        <v>5993222.4754999997</v>
      </c>
      <c r="H197" s="44">
        <v>10112021.3912</v>
      </c>
      <c r="I197" s="44">
        <v>5235556.6607999997</v>
      </c>
      <c r="J197" s="44">
        <f t="shared" si="50"/>
        <v>2617778.3303999999</v>
      </c>
      <c r="K197" s="44">
        <f t="shared" si="55"/>
        <v>2617778.3303999999</v>
      </c>
      <c r="L197" s="44">
        <v>87407213.524499997</v>
      </c>
      <c r="M197" s="49">
        <f t="shared" si="39"/>
        <v>272513831.59460002</v>
      </c>
      <c r="N197" s="48"/>
      <c r="O197" s="167"/>
      <c r="P197" s="50">
        <v>14</v>
      </c>
      <c r="Q197" s="167"/>
      <c r="R197" s="44" t="s">
        <v>514</v>
      </c>
      <c r="S197" s="44">
        <v>125739568.7325</v>
      </c>
      <c r="T197" s="44">
        <f t="shared" si="54"/>
        <v>-5788847.5199999996</v>
      </c>
      <c r="U197" s="44">
        <v>4471643.5001999997</v>
      </c>
      <c r="V197" s="44">
        <v>10786114.978599999</v>
      </c>
      <c r="W197" s="44">
        <v>3906336.3670000001</v>
      </c>
      <c r="X197" s="44">
        <v>0</v>
      </c>
      <c r="Y197" s="44">
        <f t="shared" si="48"/>
        <v>3906336.3670000001</v>
      </c>
      <c r="Z197" s="44">
        <v>73968159.236499995</v>
      </c>
      <c r="AA197" s="49">
        <f t="shared" si="40"/>
        <v>213082975.29480001</v>
      </c>
    </row>
    <row r="198" spans="1:27" ht="24.9" customHeight="1" x14ac:dyDescent="0.25">
      <c r="A198" s="165"/>
      <c r="B198" s="167"/>
      <c r="C198" s="40">
        <v>16</v>
      </c>
      <c r="D198" s="44" t="s">
        <v>515</v>
      </c>
      <c r="E198" s="44">
        <v>158384902.51089999</v>
      </c>
      <c r="F198" s="44">
        <f t="shared" si="53"/>
        <v>-2141737.0099999998</v>
      </c>
      <c r="G198" s="44">
        <v>5632600.9940999998</v>
      </c>
      <c r="H198" s="44">
        <v>9737326.7218999993</v>
      </c>
      <c r="I198" s="44">
        <v>4920525.1051000003</v>
      </c>
      <c r="J198" s="44">
        <f t="shared" si="50"/>
        <v>2460262.5525500001</v>
      </c>
      <c r="K198" s="44">
        <f t="shared" si="55"/>
        <v>2460262.5525500001</v>
      </c>
      <c r="L198" s="44">
        <v>83812374.944600001</v>
      </c>
      <c r="M198" s="49">
        <f t="shared" si="39"/>
        <v>257885730.71404999</v>
      </c>
      <c r="N198" s="48"/>
      <c r="O198" s="167"/>
      <c r="P198" s="50">
        <v>15</v>
      </c>
      <c r="Q198" s="167"/>
      <c r="R198" s="44" t="s">
        <v>516</v>
      </c>
      <c r="S198" s="44">
        <v>131701905.0017</v>
      </c>
      <c r="T198" s="44">
        <f t="shared" si="54"/>
        <v>-5788847.5199999996</v>
      </c>
      <c r="U198" s="44">
        <v>4683680.5104</v>
      </c>
      <c r="V198" s="44">
        <v>12030215.0954</v>
      </c>
      <c r="W198" s="44">
        <v>4091567.5654000002</v>
      </c>
      <c r="X198" s="44">
        <v>0</v>
      </c>
      <c r="Y198" s="44">
        <f t="shared" si="48"/>
        <v>4091567.5654000002</v>
      </c>
      <c r="Z198" s="44">
        <v>85904115.265100002</v>
      </c>
      <c r="AA198" s="49">
        <f t="shared" si="40"/>
        <v>232622635.91800001</v>
      </c>
    </row>
    <row r="199" spans="1:27" ht="24.9" customHeight="1" x14ac:dyDescent="0.25">
      <c r="A199" s="165"/>
      <c r="B199" s="167"/>
      <c r="C199" s="40">
        <v>17</v>
      </c>
      <c r="D199" s="44" t="s">
        <v>517</v>
      </c>
      <c r="E199" s="44">
        <v>159009291.69049999</v>
      </c>
      <c r="F199" s="44">
        <f t="shared" si="53"/>
        <v>-2141737.0099999998</v>
      </c>
      <c r="G199" s="44">
        <v>5654805.9836999997</v>
      </c>
      <c r="H199" s="44">
        <v>10185088.9493</v>
      </c>
      <c r="I199" s="44">
        <v>4939922.9302000003</v>
      </c>
      <c r="J199" s="44">
        <f t="shared" si="50"/>
        <v>2469961.4651000001</v>
      </c>
      <c r="K199" s="44">
        <f t="shared" si="55"/>
        <v>2469961.4651000001</v>
      </c>
      <c r="L199" s="44">
        <v>88108227.171599999</v>
      </c>
      <c r="M199" s="49">
        <f t="shared" si="39"/>
        <v>263285638.25020003</v>
      </c>
      <c r="N199" s="48"/>
      <c r="O199" s="167"/>
      <c r="P199" s="50">
        <v>16</v>
      </c>
      <c r="Q199" s="167"/>
      <c r="R199" s="44" t="s">
        <v>518</v>
      </c>
      <c r="S199" s="44">
        <v>159688955.9646</v>
      </c>
      <c r="T199" s="44">
        <f t="shared" si="54"/>
        <v>-5788847.5199999996</v>
      </c>
      <c r="U199" s="44">
        <v>5678976.7071000002</v>
      </c>
      <c r="V199" s="44">
        <v>13460650.253</v>
      </c>
      <c r="W199" s="44">
        <v>4961037.9801000003</v>
      </c>
      <c r="X199" s="44">
        <v>0</v>
      </c>
      <c r="Y199" s="44">
        <f t="shared" si="48"/>
        <v>4961037.9801000003</v>
      </c>
      <c r="Z199" s="44">
        <v>99627778.587300003</v>
      </c>
      <c r="AA199" s="49">
        <f t="shared" si="40"/>
        <v>277628551.97210002</v>
      </c>
    </row>
    <row r="200" spans="1:27" ht="24.9" customHeight="1" x14ac:dyDescent="0.25">
      <c r="A200" s="165"/>
      <c r="B200" s="168"/>
      <c r="C200" s="40">
        <v>18</v>
      </c>
      <c r="D200" s="44" t="s">
        <v>519</v>
      </c>
      <c r="E200" s="44">
        <v>175353623.5503</v>
      </c>
      <c r="F200" s="44">
        <f t="shared" si="53"/>
        <v>-2141737.0099999998</v>
      </c>
      <c r="G200" s="44">
        <v>6236055.1963</v>
      </c>
      <c r="H200" s="44">
        <v>10447610.5077</v>
      </c>
      <c r="I200" s="44">
        <v>5447690.3624</v>
      </c>
      <c r="J200" s="44">
        <f t="shared" si="50"/>
        <v>2723845.1812</v>
      </c>
      <c r="K200" s="44">
        <f t="shared" si="55"/>
        <v>2723845.1812</v>
      </c>
      <c r="L200" s="44">
        <v>90626871.560399994</v>
      </c>
      <c r="M200" s="49">
        <f t="shared" ref="M200:M263" si="56">E200+F200+G200+H200+I200-J200+L200</f>
        <v>283246268.98589998</v>
      </c>
      <c r="N200" s="48"/>
      <c r="O200" s="167"/>
      <c r="P200" s="50">
        <v>17</v>
      </c>
      <c r="Q200" s="167"/>
      <c r="R200" s="44" t="s">
        <v>520</v>
      </c>
      <c r="S200" s="44">
        <v>134055689.40809999</v>
      </c>
      <c r="T200" s="44">
        <f t="shared" si="54"/>
        <v>-5788847.5199999996</v>
      </c>
      <c r="U200" s="44">
        <v>4767387.5316000003</v>
      </c>
      <c r="V200" s="44">
        <v>11282813.865599999</v>
      </c>
      <c r="W200" s="44">
        <v>4164692.3081</v>
      </c>
      <c r="X200" s="44">
        <v>0</v>
      </c>
      <c r="Y200" s="44">
        <f t="shared" si="48"/>
        <v>4164692.3081</v>
      </c>
      <c r="Z200" s="44">
        <v>78733512.1162</v>
      </c>
      <c r="AA200" s="49">
        <f t="shared" ref="AA200:AA263" si="57">S200+T200+U200+V200+W200-X200+Z200</f>
        <v>227215247.7096</v>
      </c>
    </row>
    <row r="201" spans="1:27" ht="24.9" customHeight="1" x14ac:dyDescent="0.25">
      <c r="A201" s="40"/>
      <c r="B201" s="156" t="s">
        <v>521</v>
      </c>
      <c r="C201" s="157"/>
      <c r="D201" s="45"/>
      <c r="E201" s="45">
        <f>SUM(E183:E200)</f>
        <v>2808937593.7996998</v>
      </c>
      <c r="F201" s="45">
        <f t="shared" ref="F201:M201" si="58">SUM(F183:F200)</f>
        <v>-38551266.179999977</v>
      </c>
      <c r="G201" s="45">
        <f t="shared" si="58"/>
        <v>99893515.304899991</v>
      </c>
      <c r="H201" s="45">
        <f t="shared" si="58"/>
        <v>171528180.93719995</v>
      </c>
      <c r="I201" s="45">
        <f t="shared" si="58"/>
        <v>87264933.273499995</v>
      </c>
      <c r="J201" s="45">
        <f t="shared" si="58"/>
        <v>43632466.636749998</v>
      </c>
      <c r="K201" s="45">
        <f t="shared" si="58"/>
        <v>43632466.636749998</v>
      </c>
      <c r="L201" s="45">
        <f t="shared" si="58"/>
        <v>1472705511.5892</v>
      </c>
      <c r="M201" s="45">
        <f t="shared" si="58"/>
        <v>4558146002.0877504</v>
      </c>
      <c r="N201" s="48"/>
      <c r="O201" s="167"/>
      <c r="P201" s="50">
        <v>18</v>
      </c>
      <c r="Q201" s="167"/>
      <c r="R201" s="44" t="s">
        <v>522</v>
      </c>
      <c r="S201" s="44">
        <v>124590817.8599</v>
      </c>
      <c r="T201" s="44">
        <f t="shared" si="54"/>
        <v>-5788847.5199999996</v>
      </c>
      <c r="U201" s="44">
        <v>4430790.7723000003</v>
      </c>
      <c r="V201" s="44">
        <v>11605179.322699999</v>
      </c>
      <c r="W201" s="44">
        <v>3870648.2590000001</v>
      </c>
      <c r="X201" s="44">
        <v>0</v>
      </c>
      <c r="Y201" s="44">
        <f t="shared" si="48"/>
        <v>3870648.2590000001</v>
      </c>
      <c r="Z201" s="44">
        <v>81826301.731199995</v>
      </c>
      <c r="AA201" s="49">
        <f t="shared" si="57"/>
        <v>220534890.42510003</v>
      </c>
    </row>
    <row r="202" spans="1:27" ht="24.9" customHeight="1" x14ac:dyDescent="0.25">
      <c r="A202" s="165">
        <v>10</v>
      </c>
      <c r="B202" s="166" t="s">
        <v>523</v>
      </c>
      <c r="C202" s="40">
        <v>1</v>
      </c>
      <c r="D202" s="44" t="s">
        <v>524</v>
      </c>
      <c r="E202" s="44">
        <v>122793336.52</v>
      </c>
      <c r="F202" s="44">
        <v>0</v>
      </c>
      <c r="G202" s="44">
        <v>4366867.4121000003</v>
      </c>
      <c r="H202" s="44">
        <v>10672623.2994</v>
      </c>
      <c r="I202" s="44">
        <v>3814806.1179999998</v>
      </c>
      <c r="J202" s="44">
        <f t="shared" si="50"/>
        <v>1907403.0589999999</v>
      </c>
      <c r="K202" s="44">
        <f t="shared" ref="K202:K265" si="59">I202-J202</f>
        <v>1907403.0589999999</v>
      </c>
      <c r="L202" s="57">
        <v>85834738.276099995</v>
      </c>
      <c r="M202" s="49">
        <f t="shared" si="56"/>
        <v>225574968.56660002</v>
      </c>
      <c r="N202" s="48"/>
      <c r="O202" s="167"/>
      <c r="P202" s="50">
        <v>19</v>
      </c>
      <c r="Q202" s="167"/>
      <c r="R202" s="44" t="s">
        <v>525</v>
      </c>
      <c r="S202" s="44">
        <v>118341616.3812</v>
      </c>
      <c r="T202" s="44">
        <f t="shared" si="54"/>
        <v>-5788847.5199999996</v>
      </c>
      <c r="U202" s="44">
        <v>4208552.0494999997</v>
      </c>
      <c r="V202" s="44">
        <v>10616815.6591</v>
      </c>
      <c r="W202" s="44">
        <v>3676505.0529</v>
      </c>
      <c r="X202" s="44">
        <v>0</v>
      </c>
      <c r="Y202" s="44">
        <f t="shared" si="48"/>
        <v>3676505.0529</v>
      </c>
      <c r="Z202" s="44">
        <v>72343893.467199996</v>
      </c>
      <c r="AA202" s="49">
        <f t="shared" si="57"/>
        <v>203398535.08990002</v>
      </c>
    </row>
    <row r="203" spans="1:27" ht="24.9" customHeight="1" x14ac:dyDescent="0.25">
      <c r="A203" s="165"/>
      <c r="B203" s="167"/>
      <c r="C203" s="40">
        <v>2</v>
      </c>
      <c r="D203" s="44" t="s">
        <v>526</v>
      </c>
      <c r="E203" s="44">
        <v>133839864.72589999</v>
      </c>
      <c r="F203" s="44">
        <v>0</v>
      </c>
      <c r="G203" s="44">
        <v>4759712.2147000004</v>
      </c>
      <c r="H203" s="44">
        <v>11327294.7576</v>
      </c>
      <c r="I203" s="44">
        <v>4157987.3081999999</v>
      </c>
      <c r="J203" s="44">
        <f t="shared" si="50"/>
        <v>2078993.6540999999</v>
      </c>
      <c r="K203" s="44">
        <f t="shared" si="59"/>
        <v>2078993.6540999999</v>
      </c>
      <c r="L203" s="57">
        <v>92115687.560499996</v>
      </c>
      <c r="M203" s="49">
        <f t="shared" si="56"/>
        <v>244121552.91280001</v>
      </c>
      <c r="N203" s="48"/>
      <c r="O203" s="168"/>
      <c r="P203" s="50">
        <v>20</v>
      </c>
      <c r="Q203" s="168"/>
      <c r="R203" s="44" t="s">
        <v>527</v>
      </c>
      <c r="S203" s="44">
        <v>160510341.4756</v>
      </c>
      <c r="T203" s="44">
        <f t="shared" si="54"/>
        <v>-5788847.5199999996</v>
      </c>
      <c r="U203" s="44">
        <v>5708187.4258000003</v>
      </c>
      <c r="V203" s="44">
        <v>13908631.354699999</v>
      </c>
      <c r="W203" s="44">
        <v>4986555.8671000004</v>
      </c>
      <c r="X203" s="44">
        <v>0</v>
      </c>
      <c r="Y203" s="44">
        <f t="shared" si="48"/>
        <v>4986555.8671000004</v>
      </c>
      <c r="Z203" s="44">
        <v>103925730.7054</v>
      </c>
      <c r="AA203" s="49">
        <f t="shared" si="57"/>
        <v>283250599.30860001</v>
      </c>
    </row>
    <row r="204" spans="1:27" ht="24.9" customHeight="1" x14ac:dyDescent="0.25">
      <c r="A204" s="165"/>
      <c r="B204" s="167"/>
      <c r="C204" s="40">
        <v>3</v>
      </c>
      <c r="D204" s="44" t="s">
        <v>528</v>
      </c>
      <c r="E204" s="44">
        <v>114411028.6128</v>
      </c>
      <c r="F204" s="44">
        <v>0</v>
      </c>
      <c r="G204" s="44">
        <v>4068769.5814999999</v>
      </c>
      <c r="H204" s="44">
        <v>10343089.706900001</v>
      </c>
      <c r="I204" s="44">
        <v>3554393.9457999999</v>
      </c>
      <c r="J204" s="44">
        <f t="shared" si="50"/>
        <v>1777196.9728999999</v>
      </c>
      <c r="K204" s="44">
        <f t="shared" si="59"/>
        <v>1777196.9728999999</v>
      </c>
      <c r="L204" s="57">
        <v>82673177.227500007</v>
      </c>
      <c r="M204" s="49">
        <f t="shared" si="56"/>
        <v>213273262.10159999</v>
      </c>
      <c r="N204" s="48"/>
      <c r="O204" s="40"/>
      <c r="P204" s="157" t="s">
        <v>529</v>
      </c>
      <c r="Q204" s="158"/>
      <c r="R204" s="45"/>
      <c r="S204" s="45">
        <f>SUM(S184:S203)</f>
        <v>2920071701.9190998</v>
      </c>
      <c r="T204" s="45">
        <f t="shared" ref="T204:X204" si="60">SUM(T184:T203)</f>
        <v>-115776950.39999995</v>
      </c>
      <c r="U204" s="45">
        <f t="shared" si="60"/>
        <v>103845748.61740001</v>
      </c>
      <c r="V204" s="45">
        <f t="shared" si="60"/>
        <v>253729066.58559996</v>
      </c>
      <c r="W204" s="45">
        <f t="shared" si="60"/>
        <v>90717523.516200006</v>
      </c>
      <c r="X204" s="45">
        <f t="shared" si="60"/>
        <v>0</v>
      </c>
      <c r="Y204" s="45">
        <f t="shared" si="48"/>
        <v>90717523.516200006</v>
      </c>
      <c r="Z204" s="45">
        <f>SUM(Z184:Z203)</f>
        <v>1844001925.3989</v>
      </c>
      <c r="AA204" s="45">
        <f>SUM(AA184:AA203)</f>
        <v>5096589015.6372013</v>
      </c>
    </row>
    <row r="205" spans="1:27" ht="33.75" customHeight="1" x14ac:dyDescent="0.25">
      <c r="A205" s="165"/>
      <c r="B205" s="167"/>
      <c r="C205" s="40">
        <v>4</v>
      </c>
      <c r="D205" s="44" t="s">
        <v>530</v>
      </c>
      <c r="E205" s="44">
        <v>164429335.8739</v>
      </c>
      <c r="F205" s="44">
        <v>0</v>
      </c>
      <c r="G205" s="44">
        <v>5847557.6018000003</v>
      </c>
      <c r="H205" s="44">
        <v>12586953.193700001</v>
      </c>
      <c r="I205" s="44">
        <v>5108306.8043</v>
      </c>
      <c r="J205" s="44">
        <f t="shared" si="50"/>
        <v>2554153.40215</v>
      </c>
      <c r="K205" s="44">
        <f t="shared" si="59"/>
        <v>2554153.40215</v>
      </c>
      <c r="L205" s="57">
        <v>104200910.8485</v>
      </c>
      <c r="M205" s="49">
        <f t="shared" si="56"/>
        <v>289618910.92004997</v>
      </c>
      <c r="N205" s="48"/>
      <c r="O205" s="166">
        <v>28</v>
      </c>
      <c r="P205" s="50">
        <v>1</v>
      </c>
      <c r="Q205" s="172" t="s">
        <v>113</v>
      </c>
      <c r="R205" s="52" t="s">
        <v>531</v>
      </c>
      <c r="S205" s="44">
        <v>154719065.1918</v>
      </c>
      <c r="T205" s="44">
        <f>-2620951.49</f>
        <v>-2620951.4900000002</v>
      </c>
      <c r="U205" s="44">
        <v>5502233.7773000002</v>
      </c>
      <c r="V205" s="44">
        <v>10534742.7618</v>
      </c>
      <c r="W205" s="44">
        <v>4806638.9691000003</v>
      </c>
      <c r="X205" s="44">
        <f t="shared" ref="X205:X222" si="61">W205/2</f>
        <v>2403319.4845500002</v>
      </c>
      <c r="Y205" s="44">
        <f t="shared" si="48"/>
        <v>2403319.4845500002</v>
      </c>
      <c r="Z205" s="44">
        <v>90172336.650199994</v>
      </c>
      <c r="AA205" s="49">
        <f t="shared" si="57"/>
        <v>260710746.37564999</v>
      </c>
    </row>
    <row r="206" spans="1:27" ht="24.9" customHeight="1" x14ac:dyDescent="0.25">
      <c r="A206" s="165"/>
      <c r="B206" s="167"/>
      <c r="C206" s="40">
        <v>5</v>
      </c>
      <c r="D206" s="44" t="s">
        <v>532</v>
      </c>
      <c r="E206" s="44">
        <v>149605145.23969999</v>
      </c>
      <c r="F206" s="44">
        <v>0</v>
      </c>
      <c r="G206" s="44">
        <v>5320368.7752</v>
      </c>
      <c r="H206" s="44">
        <v>12425095.602499999</v>
      </c>
      <c r="I206" s="44">
        <v>4647765.4205</v>
      </c>
      <c r="J206" s="44">
        <f t="shared" si="50"/>
        <v>2323882.71025</v>
      </c>
      <c r="K206" s="44">
        <f t="shared" si="59"/>
        <v>2323882.71025</v>
      </c>
      <c r="L206" s="57">
        <v>102648041.3767</v>
      </c>
      <c r="M206" s="49">
        <f t="shared" si="56"/>
        <v>272322533.70434999</v>
      </c>
      <c r="N206" s="48"/>
      <c r="O206" s="167"/>
      <c r="P206" s="50">
        <v>2</v>
      </c>
      <c r="Q206" s="173"/>
      <c r="R206" s="52" t="s">
        <v>533</v>
      </c>
      <c r="S206" s="44">
        <v>163667957.65360001</v>
      </c>
      <c r="T206" s="44">
        <f t="shared" ref="T206:T222" si="62">-2620951.49</f>
        <v>-2620951.4900000002</v>
      </c>
      <c r="U206" s="44">
        <v>5820480.9067000002</v>
      </c>
      <c r="V206" s="44">
        <v>11234830.6502</v>
      </c>
      <c r="W206" s="44">
        <v>5084653.1568</v>
      </c>
      <c r="X206" s="44">
        <f t="shared" si="61"/>
        <v>2542326.5784</v>
      </c>
      <c r="Y206" s="44">
        <f t="shared" si="48"/>
        <v>2542326.5784</v>
      </c>
      <c r="Z206" s="44">
        <v>96889013.338699996</v>
      </c>
      <c r="AA206" s="49">
        <f t="shared" si="57"/>
        <v>277533657.6376</v>
      </c>
    </row>
    <row r="207" spans="1:27" ht="24.9" customHeight="1" x14ac:dyDescent="0.25">
      <c r="A207" s="165"/>
      <c r="B207" s="167"/>
      <c r="C207" s="40">
        <v>6</v>
      </c>
      <c r="D207" s="44" t="s">
        <v>534</v>
      </c>
      <c r="E207" s="44">
        <v>153246643.08579999</v>
      </c>
      <c r="F207" s="44">
        <v>0</v>
      </c>
      <c r="G207" s="44">
        <v>5449870.4138000002</v>
      </c>
      <c r="H207" s="44">
        <v>12476166.2871</v>
      </c>
      <c r="I207" s="44">
        <v>4760895.4050000003</v>
      </c>
      <c r="J207" s="44">
        <f t="shared" si="50"/>
        <v>2380447.7025000001</v>
      </c>
      <c r="K207" s="44">
        <f t="shared" si="59"/>
        <v>2380447.7025000001</v>
      </c>
      <c r="L207" s="57">
        <v>103138015.96780001</v>
      </c>
      <c r="M207" s="49">
        <f t="shared" si="56"/>
        <v>276691143.45700002</v>
      </c>
      <c r="N207" s="48"/>
      <c r="O207" s="167"/>
      <c r="P207" s="50">
        <v>3</v>
      </c>
      <c r="Q207" s="173"/>
      <c r="R207" s="52" t="s">
        <v>535</v>
      </c>
      <c r="S207" s="44">
        <v>166627452.60879999</v>
      </c>
      <c r="T207" s="44">
        <f t="shared" si="62"/>
        <v>-2620951.4900000002</v>
      </c>
      <c r="U207" s="44">
        <v>5925728.6541999998</v>
      </c>
      <c r="V207" s="44">
        <v>11521081.8375</v>
      </c>
      <c r="W207" s="44">
        <v>5176595.4379000003</v>
      </c>
      <c r="X207" s="44">
        <f t="shared" si="61"/>
        <v>2588297.7189500001</v>
      </c>
      <c r="Y207" s="44">
        <f t="shared" si="48"/>
        <v>2588297.7189500001</v>
      </c>
      <c r="Z207" s="44">
        <v>99635320.921499997</v>
      </c>
      <c r="AA207" s="49">
        <f t="shared" si="57"/>
        <v>283676930.25094998</v>
      </c>
    </row>
    <row r="208" spans="1:27" ht="24.9" customHeight="1" x14ac:dyDescent="0.25">
      <c r="A208" s="165"/>
      <c r="B208" s="167"/>
      <c r="C208" s="40">
        <v>7</v>
      </c>
      <c r="D208" s="44" t="s">
        <v>536</v>
      </c>
      <c r="E208" s="44">
        <v>162469719.2868</v>
      </c>
      <c r="F208" s="44">
        <v>0</v>
      </c>
      <c r="G208" s="44">
        <v>5777868.2681</v>
      </c>
      <c r="H208" s="44">
        <v>12112561.2522</v>
      </c>
      <c r="I208" s="44">
        <v>5047427.6266000001</v>
      </c>
      <c r="J208" s="44">
        <f t="shared" si="50"/>
        <v>2523713.8133</v>
      </c>
      <c r="K208" s="44">
        <f t="shared" si="59"/>
        <v>2523713.8133</v>
      </c>
      <c r="L208" s="57">
        <v>99649571.870499998</v>
      </c>
      <c r="M208" s="49">
        <f t="shared" si="56"/>
        <v>282533434.49089998</v>
      </c>
      <c r="N208" s="48"/>
      <c r="O208" s="167"/>
      <c r="P208" s="50">
        <v>4</v>
      </c>
      <c r="Q208" s="173"/>
      <c r="R208" s="52" t="s">
        <v>537</v>
      </c>
      <c r="S208" s="44">
        <v>123590440.5315</v>
      </c>
      <c r="T208" s="44">
        <f t="shared" si="62"/>
        <v>-2620951.4900000002</v>
      </c>
      <c r="U208" s="44">
        <v>4395214.6142999995</v>
      </c>
      <c r="V208" s="44">
        <v>8838776.5232999995</v>
      </c>
      <c r="W208" s="44">
        <v>3839569.6543000001</v>
      </c>
      <c r="X208" s="44">
        <f t="shared" si="61"/>
        <v>1919784.82715</v>
      </c>
      <c r="Y208" s="44">
        <f t="shared" si="48"/>
        <v>1919784.82715</v>
      </c>
      <c r="Z208" s="44">
        <v>73901155.436399996</v>
      </c>
      <c r="AA208" s="49">
        <f t="shared" si="57"/>
        <v>210024420.44265002</v>
      </c>
    </row>
    <row r="209" spans="1:27" ht="24.9" customHeight="1" x14ac:dyDescent="0.25">
      <c r="A209" s="165"/>
      <c r="B209" s="167"/>
      <c r="C209" s="40">
        <v>8</v>
      </c>
      <c r="D209" s="44" t="s">
        <v>538</v>
      </c>
      <c r="E209" s="44">
        <v>152805147.88960001</v>
      </c>
      <c r="F209" s="44">
        <v>0</v>
      </c>
      <c r="G209" s="44">
        <v>5434169.6352000004</v>
      </c>
      <c r="H209" s="44">
        <v>11728382.0272</v>
      </c>
      <c r="I209" s="44">
        <v>4747179.5257999999</v>
      </c>
      <c r="J209" s="44">
        <f t="shared" si="50"/>
        <v>2373589.7629</v>
      </c>
      <c r="K209" s="44">
        <f t="shared" si="59"/>
        <v>2373589.7629</v>
      </c>
      <c r="L209" s="57">
        <v>95963738.009399995</v>
      </c>
      <c r="M209" s="49">
        <f t="shared" si="56"/>
        <v>268305027.32429999</v>
      </c>
      <c r="N209" s="48"/>
      <c r="O209" s="167"/>
      <c r="P209" s="50">
        <v>5</v>
      </c>
      <c r="Q209" s="173"/>
      <c r="R209" s="44" t="s">
        <v>539</v>
      </c>
      <c r="S209" s="44">
        <v>129507824.49879999</v>
      </c>
      <c r="T209" s="44">
        <f t="shared" si="62"/>
        <v>-2620951.4900000002</v>
      </c>
      <c r="U209" s="44">
        <v>4605652.9974999996</v>
      </c>
      <c r="V209" s="44">
        <v>9735450.0684999991</v>
      </c>
      <c r="W209" s="44">
        <v>4023404.3248999999</v>
      </c>
      <c r="X209" s="44">
        <f t="shared" si="61"/>
        <v>2011702.1624499999</v>
      </c>
      <c r="Y209" s="44">
        <f t="shared" si="48"/>
        <v>2011702.1624499999</v>
      </c>
      <c r="Z209" s="44">
        <v>82503884.318599999</v>
      </c>
      <c r="AA209" s="49">
        <f t="shared" si="57"/>
        <v>225743562.55585003</v>
      </c>
    </row>
    <row r="210" spans="1:27" ht="24.9" customHeight="1" x14ac:dyDescent="0.25">
      <c r="A210" s="165"/>
      <c r="B210" s="167"/>
      <c r="C210" s="40">
        <v>9</v>
      </c>
      <c r="D210" s="44" t="s">
        <v>540</v>
      </c>
      <c r="E210" s="44">
        <v>143778383.39500001</v>
      </c>
      <c r="F210" s="44">
        <v>0</v>
      </c>
      <c r="G210" s="44">
        <v>5113153.1628999999</v>
      </c>
      <c r="H210" s="44">
        <v>11392063.329399999</v>
      </c>
      <c r="I210" s="44">
        <v>4466746.0966999996</v>
      </c>
      <c r="J210" s="44">
        <f t="shared" si="50"/>
        <v>2233373.0483499998</v>
      </c>
      <c r="K210" s="44">
        <f t="shared" si="59"/>
        <v>2233373.0483499998</v>
      </c>
      <c r="L210" s="57">
        <v>92737080.336500004</v>
      </c>
      <c r="M210" s="49">
        <f t="shared" si="56"/>
        <v>255254053.27215004</v>
      </c>
      <c r="N210" s="48"/>
      <c r="O210" s="167"/>
      <c r="P210" s="50">
        <v>6</v>
      </c>
      <c r="Q210" s="173"/>
      <c r="R210" s="44" t="s">
        <v>541</v>
      </c>
      <c r="S210" s="44">
        <v>199023070.85690001</v>
      </c>
      <c r="T210" s="44">
        <f t="shared" si="62"/>
        <v>-2620951.4900000002</v>
      </c>
      <c r="U210" s="44">
        <v>7077805.5798000004</v>
      </c>
      <c r="V210" s="44">
        <v>13777767.714</v>
      </c>
      <c r="W210" s="44">
        <v>6183026.2931000004</v>
      </c>
      <c r="X210" s="44">
        <f t="shared" si="61"/>
        <v>3091513.1465500002</v>
      </c>
      <c r="Y210" s="44">
        <f t="shared" si="48"/>
        <v>3091513.1465500002</v>
      </c>
      <c r="Z210" s="44">
        <v>121286073.163</v>
      </c>
      <c r="AA210" s="49">
        <f t="shared" si="57"/>
        <v>341635278.97025001</v>
      </c>
    </row>
    <row r="211" spans="1:27" ht="24.9" customHeight="1" x14ac:dyDescent="0.25">
      <c r="A211" s="165"/>
      <c r="B211" s="167"/>
      <c r="C211" s="40">
        <v>10</v>
      </c>
      <c r="D211" s="44" t="s">
        <v>542</v>
      </c>
      <c r="E211" s="44">
        <v>160776323.33270001</v>
      </c>
      <c r="F211" s="44">
        <v>0</v>
      </c>
      <c r="G211" s="44">
        <v>5717646.4692000002</v>
      </c>
      <c r="H211" s="44">
        <v>12916103.756100001</v>
      </c>
      <c r="I211" s="44">
        <v>4994819.0941000003</v>
      </c>
      <c r="J211" s="44">
        <f t="shared" si="50"/>
        <v>2497409.5470500002</v>
      </c>
      <c r="K211" s="44">
        <f t="shared" si="59"/>
        <v>2497409.5470500002</v>
      </c>
      <c r="L211" s="57">
        <v>107358797.08769999</v>
      </c>
      <c r="M211" s="49">
        <f t="shared" si="56"/>
        <v>289266280.19275004</v>
      </c>
      <c r="N211" s="48"/>
      <c r="O211" s="167"/>
      <c r="P211" s="50">
        <v>7</v>
      </c>
      <c r="Q211" s="173"/>
      <c r="R211" s="44" t="s">
        <v>543</v>
      </c>
      <c r="S211" s="44">
        <v>140168280.9149</v>
      </c>
      <c r="T211" s="44">
        <f t="shared" si="62"/>
        <v>-2620951.4900000002</v>
      </c>
      <c r="U211" s="44">
        <v>4984768.0296</v>
      </c>
      <c r="V211" s="44">
        <v>9688702.1524999999</v>
      </c>
      <c r="W211" s="44">
        <v>4354591.4682999998</v>
      </c>
      <c r="X211" s="44">
        <f t="shared" si="61"/>
        <v>2177295.7341499999</v>
      </c>
      <c r="Y211" s="44">
        <f t="shared" si="48"/>
        <v>2177295.7341499999</v>
      </c>
      <c r="Z211" s="44">
        <v>82055382.576900005</v>
      </c>
      <c r="AA211" s="49">
        <f t="shared" si="57"/>
        <v>236453477.91804999</v>
      </c>
    </row>
    <row r="212" spans="1:27" ht="24.9" customHeight="1" x14ac:dyDescent="0.25">
      <c r="A212" s="165"/>
      <c r="B212" s="167"/>
      <c r="C212" s="40">
        <v>11</v>
      </c>
      <c r="D212" s="44" t="s">
        <v>544</v>
      </c>
      <c r="E212" s="44">
        <v>135101664.63389999</v>
      </c>
      <c r="F212" s="44">
        <v>0</v>
      </c>
      <c r="G212" s="44">
        <v>4804585.2757999999</v>
      </c>
      <c r="H212" s="44">
        <v>10644534.422900001</v>
      </c>
      <c r="I212" s="44">
        <v>4197187.4972999999</v>
      </c>
      <c r="J212" s="44">
        <f t="shared" si="50"/>
        <v>2098593.74865</v>
      </c>
      <c r="K212" s="44">
        <f t="shared" si="59"/>
        <v>2098593.74865</v>
      </c>
      <c r="L212" s="57">
        <v>85565252.251100004</v>
      </c>
      <c r="M212" s="49">
        <f t="shared" si="56"/>
        <v>238214630.33234996</v>
      </c>
      <c r="N212" s="48"/>
      <c r="O212" s="167"/>
      <c r="P212" s="50">
        <v>8</v>
      </c>
      <c r="Q212" s="173"/>
      <c r="R212" s="44" t="s">
        <v>545</v>
      </c>
      <c r="S212" s="44">
        <v>141220184.97679999</v>
      </c>
      <c r="T212" s="44">
        <f t="shared" si="62"/>
        <v>-2620951.4900000002</v>
      </c>
      <c r="U212" s="44">
        <v>5022176.6195</v>
      </c>
      <c r="V212" s="44">
        <v>10551486.6505</v>
      </c>
      <c r="W212" s="44">
        <v>4387270.8479000004</v>
      </c>
      <c r="X212" s="44">
        <f t="shared" si="61"/>
        <v>2193635.4239500002</v>
      </c>
      <c r="Y212" s="44">
        <f t="shared" si="48"/>
        <v>2193635.4239500002</v>
      </c>
      <c r="Z212" s="44">
        <v>90332978.319700003</v>
      </c>
      <c r="AA212" s="49">
        <f t="shared" si="57"/>
        <v>246699510.50045002</v>
      </c>
    </row>
    <row r="213" spans="1:27" ht="24.9" customHeight="1" x14ac:dyDescent="0.25">
      <c r="A213" s="165"/>
      <c r="B213" s="167"/>
      <c r="C213" s="40">
        <v>12</v>
      </c>
      <c r="D213" s="44" t="s">
        <v>546</v>
      </c>
      <c r="E213" s="44">
        <v>139336934.94010001</v>
      </c>
      <c r="F213" s="44">
        <v>0</v>
      </c>
      <c r="G213" s="44">
        <v>4955203.0894999998</v>
      </c>
      <c r="H213" s="44">
        <v>11486361.7007</v>
      </c>
      <c r="I213" s="44">
        <v>4328764.1409</v>
      </c>
      <c r="J213" s="44">
        <f t="shared" si="50"/>
        <v>2164382.07045</v>
      </c>
      <c r="K213" s="44">
        <f t="shared" si="59"/>
        <v>2164382.07045</v>
      </c>
      <c r="L213" s="57">
        <v>93641783.420599997</v>
      </c>
      <c r="M213" s="49">
        <f t="shared" si="56"/>
        <v>251584665.22134998</v>
      </c>
      <c r="N213" s="48"/>
      <c r="O213" s="167"/>
      <c r="P213" s="50">
        <v>9</v>
      </c>
      <c r="Q213" s="173"/>
      <c r="R213" s="44" t="s">
        <v>547</v>
      </c>
      <c r="S213" s="44">
        <v>169781145.73719999</v>
      </c>
      <c r="T213" s="44">
        <f t="shared" si="62"/>
        <v>-2620951.4900000002</v>
      </c>
      <c r="U213" s="44">
        <v>6037882.6206999999</v>
      </c>
      <c r="V213" s="44">
        <v>11595480.8813</v>
      </c>
      <c r="W213" s="44">
        <v>5274570.8507000003</v>
      </c>
      <c r="X213" s="44">
        <f t="shared" si="61"/>
        <v>2637285.4253500002</v>
      </c>
      <c r="Y213" s="44">
        <f t="shared" si="48"/>
        <v>2637285.4253500002</v>
      </c>
      <c r="Z213" s="44">
        <v>100349108.9061</v>
      </c>
      <c r="AA213" s="49">
        <f t="shared" si="57"/>
        <v>287779952.08064997</v>
      </c>
    </row>
    <row r="214" spans="1:27" ht="24.9" customHeight="1" x14ac:dyDescent="0.25">
      <c r="A214" s="165"/>
      <c r="B214" s="167"/>
      <c r="C214" s="40">
        <v>13</v>
      </c>
      <c r="D214" s="44" t="s">
        <v>548</v>
      </c>
      <c r="E214" s="44">
        <v>127629625.375</v>
      </c>
      <c r="F214" s="44">
        <v>0</v>
      </c>
      <c r="G214" s="44">
        <v>4538859.0916999998</v>
      </c>
      <c r="H214" s="44">
        <v>11134411.725500001</v>
      </c>
      <c r="I214" s="44">
        <v>3965054.5340999998</v>
      </c>
      <c r="J214" s="44">
        <f t="shared" si="50"/>
        <v>1982527.2670499999</v>
      </c>
      <c r="K214" s="44">
        <f t="shared" si="59"/>
        <v>1982527.2670499999</v>
      </c>
      <c r="L214" s="57">
        <v>90265158.524700001</v>
      </c>
      <c r="M214" s="49">
        <f t="shared" si="56"/>
        <v>235550581.98395002</v>
      </c>
      <c r="N214" s="48"/>
      <c r="O214" s="167"/>
      <c r="P214" s="50">
        <v>10</v>
      </c>
      <c r="Q214" s="173"/>
      <c r="R214" s="44" t="s">
        <v>549</v>
      </c>
      <c r="S214" s="44">
        <v>184233377.9982</v>
      </c>
      <c r="T214" s="44">
        <f t="shared" si="62"/>
        <v>-2620951.4900000002</v>
      </c>
      <c r="U214" s="44">
        <v>6551843.5886000004</v>
      </c>
      <c r="V214" s="44">
        <v>12636046.080399999</v>
      </c>
      <c r="W214" s="44">
        <v>5723556.6475999998</v>
      </c>
      <c r="X214" s="44">
        <f t="shared" si="61"/>
        <v>2861778.3237999999</v>
      </c>
      <c r="Y214" s="44">
        <f t="shared" si="48"/>
        <v>2861778.3237999999</v>
      </c>
      <c r="Z214" s="44">
        <v>110332341.19850001</v>
      </c>
      <c r="AA214" s="49">
        <f t="shared" si="57"/>
        <v>313994435.69949996</v>
      </c>
    </row>
    <row r="215" spans="1:27" ht="24.9" customHeight="1" x14ac:dyDescent="0.25">
      <c r="A215" s="165"/>
      <c r="B215" s="167"/>
      <c r="C215" s="40">
        <v>14</v>
      </c>
      <c r="D215" s="44" t="s">
        <v>550</v>
      </c>
      <c r="E215" s="44">
        <v>124995994.44930001</v>
      </c>
      <c r="F215" s="44">
        <v>0</v>
      </c>
      <c r="G215" s="44">
        <v>4445199.9616999999</v>
      </c>
      <c r="H215" s="44">
        <v>10866053.5174</v>
      </c>
      <c r="I215" s="44">
        <v>3883235.8324000002</v>
      </c>
      <c r="J215" s="44">
        <f t="shared" si="50"/>
        <v>1941617.9162000001</v>
      </c>
      <c r="K215" s="44">
        <f t="shared" si="59"/>
        <v>1941617.9162000001</v>
      </c>
      <c r="L215" s="57">
        <v>87690517.039700001</v>
      </c>
      <c r="M215" s="49">
        <f t="shared" si="56"/>
        <v>229939382.88429999</v>
      </c>
      <c r="N215" s="48"/>
      <c r="O215" s="167"/>
      <c r="P215" s="50">
        <v>11</v>
      </c>
      <c r="Q215" s="173"/>
      <c r="R215" s="44" t="s">
        <v>551</v>
      </c>
      <c r="S215" s="44">
        <v>140966035.96360001</v>
      </c>
      <c r="T215" s="44">
        <f t="shared" si="62"/>
        <v>-2620951.4900000002</v>
      </c>
      <c r="U215" s="44">
        <v>5013138.3844999997</v>
      </c>
      <c r="V215" s="44">
        <v>10162090.9198</v>
      </c>
      <c r="W215" s="44">
        <v>4379375.2303999998</v>
      </c>
      <c r="X215" s="44">
        <f t="shared" si="61"/>
        <v>2189687.6151999999</v>
      </c>
      <c r="Y215" s="44">
        <f t="shared" si="48"/>
        <v>2189687.6151999999</v>
      </c>
      <c r="Z215" s="44">
        <v>86597097.054000005</v>
      </c>
      <c r="AA215" s="49">
        <f t="shared" si="57"/>
        <v>242307098.44709998</v>
      </c>
    </row>
    <row r="216" spans="1:27" ht="24.9" customHeight="1" x14ac:dyDescent="0.25">
      <c r="A216" s="165"/>
      <c r="B216" s="167"/>
      <c r="C216" s="40">
        <v>15</v>
      </c>
      <c r="D216" s="44" t="s">
        <v>552</v>
      </c>
      <c r="E216" s="44">
        <v>135635071.13569999</v>
      </c>
      <c r="F216" s="44">
        <v>0</v>
      </c>
      <c r="G216" s="44">
        <v>4823554.6721000001</v>
      </c>
      <c r="H216" s="44">
        <v>11491432.290100001</v>
      </c>
      <c r="I216" s="44">
        <v>4213758.7742999997</v>
      </c>
      <c r="J216" s="44">
        <f t="shared" si="50"/>
        <v>2106879.3871499998</v>
      </c>
      <c r="K216" s="44">
        <f t="shared" si="59"/>
        <v>2106879.3871499998</v>
      </c>
      <c r="L216" s="57">
        <v>93690430.8979</v>
      </c>
      <c r="M216" s="49">
        <f t="shared" si="56"/>
        <v>247747368.38295001</v>
      </c>
      <c r="N216" s="48"/>
      <c r="O216" s="167"/>
      <c r="P216" s="50">
        <v>12</v>
      </c>
      <c r="Q216" s="173"/>
      <c r="R216" s="44" t="s">
        <v>553</v>
      </c>
      <c r="S216" s="44">
        <v>145909087.3114</v>
      </c>
      <c r="T216" s="44">
        <f t="shared" si="62"/>
        <v>-2620951.4900000002</v>
      </c>
      <c r="U216" s="44">
        <v>5188926.8307999996</v>
      </c>
      <c r="V216" s="44">
        <v>10488432.5945</v>
      </c>
      <c r="W216" s="44">
        <v>4532940.4242000002</v>
      </c>
      <c r="X216" s="44">
        <f t="shared" si="61"/>
        <v>2266470.2121000001</v>
      </c>
      <c r="Y216" s="44">
        <f t="shared" si="48"/>
        <v>2266470.2121000001</v>
      </c>
      <c r="Z216" s="44">
        <v>89728034.690699995</v>
      </c>
      <c r="AA216" s="49">
        <f t="shared" si="57"/>
        <v>250960000.14949998</v>
      </c>
    </row>
    <row r="217" spans="1:27" ht="24.9" customHeight="1" x14ac:dyDescent="0.25">
      <c r="A217" s="165"/>
      <c r="B217" s="167"/>
      <c r="C217" s="40">
        <v>16</v>
      </c>
      <c r="D217" s="44" t="s">
        <v>554</v>
      </c>
      <c r="E217" s="44">
        <v>112013218.7736</v>
      </c>
      <c r="F217" s="44">
        <v>0</v>
      </c>
      <c r="G217" s="44">
        <v>3983496.8952000001</v>
      </c>
      <c r="H217" s="44">
        <v>9997687.7230999991</v>
      </c>
      <c r="I217" s="44">
        <v>3479901.4701</v>
      </c>
      <c r="J217" s="44">
        <f t="shared" si="50"/>
        <v>1739950.73505</v>
      </c>
      <c r="K217" s="44">
        <f t="shared" si="59"/>
        <v>1739950.73505</v>
      </c>
      <c r="L217" s="57">
        <v>79359374.073699996</v>
      </c>
      <c r="M217" s="49">
        <f t="shared" si="56"/>
        <v>207093728.20065001</v>
      </c>
      <c r="N217" s="48"/>
      <c r="O217" s="167"/>
      <c r="P217" s="50">
        <v>13</v>
      </c>
      <c r="Q217" s="173"/>
      <c r="R217" s="44" t="s">
        <v>555</v>
      </c>
      <c r="S217" s="44">
        <v>135595706.48980001</v>
      </c>
      <c r="T217" s="44">
        <f t="shared" si="62"/>
        <v>-2620951.4900000002</v>
      </c>
      <c r="U217" s="44">
        <v>4822154.7576000001</v>
      </c>
      <c r="V217" s="44">
        <v>9983124.6492999997</v>
      </c>
      <c r="W217" s="44">
        <v>4212535.8373999996</v>
      </c>
      <c r="X217" s="44">
        <f t="shared" si="61"/>
        <v>2106267.9186999998</v>
      </c>
      <c r="Y217" s="44">
        <f t="shared" si="48"/>
        <v>2106267.9186999998</v>
      </c>
      <c r="Z217" s="44">
        <v>84880086.0942</v>
      </c>
      <c r="AA217" s="49">
        <f t="shared" si="57"/>
        <v>234766388.41960001</v>
      </c>
    </row>
    <row r="218" spans="1:27" ht="24.9" customHeight="1" x14ac:dyDescent="0.25">
      <c r="A218" s="165"/>
      <c r="B218" s="167"/>
      <c r="C218" s="40">
        <v>17</v>
      </c>
      <c r="D218" s="44" t="s">
        <v>556</v>
      </c>
      <c r="E218" s="44">
        <v>141089308.52939999</v>
      </c>
      <c r="F218" s="44">
        <v>0</v>
      </c>
      <c r="G218" s="44">
        <v>5017522.2945999997</v>
      </c>
      <c r="H218" s="44">
        <v>11897900.221000001</v>
      </c>
      <c r="I218" s="44">
        <v>4383204.9247000003</v>
      </c>
      <c r="J218" s="44">
        <f t="shared" si="50"/>
        <v>2191602.4623500002</v>
      </c>
      <c r="K218" s="44">
        <f t="shared" si="59"/>
        <v>2191602.4623500002</v>
      </c>
      <c r="L218" s="57">
        <v>97590103.669799998</v>
      </c>
      <c r="M218" s="49">
        <f t="shared" si="56"/>
        <v>257786437.17715001</v>
      </c>
      <c r="N218" s="48"/>
      <c r="O218" s="167"/>
      <c r="P218" s="50">
        <v>14</v>
      </c>
      <c r="Q218" s="173"/>
      <c r="R218" s="44" t="s">
        <v>557</v>
      </c>
      <c r="S218" s="44">
        <v>169580934.3276</v>
      </c>
      <c r="T218" s="44">
        <f t="shared" si="62"/>
        <v>-2620951.4900000002</v>
      </c>
      <c r="U218" s="44">
        <v>6030762.5546000004</v>
      </c>
      <c r="V218" s="44">
        <v>11536859.031199999</v>
      </c>
      <c r="W218" s="44">
        <v>5268350.9063999997</v>
      </c>
      <c r="X218" s="44">
        <f t="shared" si="61"/>
        <v>2634175.4531999999</v>
      </c>
      <c r="Y218" s="44">
        <f t="shared" si="48"/>
        <v>2634175.4531999999</v>
      </c>
      <c r="Z218" s="44">
        <v>99786688.071899995</v>
      </c>
      <c r="AA218" s="49">
        <f t="shared" si="57"/>
        <v>286948467.94849998</v>
      </c>
    </row>
    <row r="219" spans="1:27" ht="24.9" customHeight="1" x14ac:dyDescent="0.25">
      <c r="A219" s="165"/>
      <c r="B219" s="167"/>
      <c r="C219" s="40">
        <v>18</v>
      </c>
      <c r="D219" s="44" t="s">
        <v>558</v>
      </c>
      <c r="E219" s="44">
        <v>148340795.83899999</v>
      </c>
      <c r="F219" s="44">
        <v>0</v>
      </c>
      <c r="G219" s="44">
        <v>5275405.0471999999</v>
      </c>
      <c r="H219" s="44">
        <v>11377581.1424</v>
      </c>
      <c r="I219" s="44">
        <v>4608486.0266000004</v>
      </c>
      <c r="J219" s="44">
        <f t="shared" si="50"/>
        <v>2304243.0133000002</v>
      </c>
      <c r="K219" s="44">
        <f t="shared" si="59"/>
        <v>2304243.0133000002</v>
      </c>
      <c r="L219" s="57">
        <v>92598137.541700006</v>
      </c>
      <c r="M219" s="49">
        <f t="shared" si="56"/>
        <v>259896162.58359998</v>
      </c>
      <c r="N219" s="48"/>
      <c r="O219" s="167"/>
      <c r="P219" s="50">
        <v>15</v>
      </c>
      <c r="Q219" s="173"/>
      <c r="R219" s="44" t="s">
        <v>559</v>
      </c>
      <c r="S219" s="44">
        <v>112545522.06829999</v>
      </c>
      <c r="T219" s="44">
        <f t="shared" si="62"/>
        <v>-2620951.4900000002</v>
      </c>
      <c r="U219" s="44">
        <v>4002427.0584999998</v>
      </c>
      <c r="V219" s="44">
        <v>8698915.8056000005</v>
      </c>
      <c r="W219" s="44">
        <v>3496438.4737999998</v>
      </c>
      <c r="X219" s="44">
        <f t="shared" si="61"/>
        <v>1748219.2368999999</v>
      </c>
      <c r="Y219" s="44">
        <f t="shared" si="48"/>
        <v>1748219.2368999999</v>
      </c>
      <c r="Z219" s="44">
        <v>72559325.020699993</v>
      </c>
      <c r="AA219" s="49">
        <f t="shared" si="57"/>
        <v>196933457.69999999</v>
      </c>
    </row>
    <row r="220" spans="1:27" ht="24.9" customHeight="1" x14ac:dyDescent="0.25">
      <c r="A220" s="165"/>
      <c r="B220" s="167"/>
      <c r="C220" s="40">
        <v>19</v>
      </c>
      <c r="D220" s="44" t="s">
        <v>560</v>
      </c>
      <c r="E220" s="44">
        <v>193728761.70120001</v>
      </c>
      <c r="F220" s="44">
        <v>0</v>
      </c>
      <c r="G220" s="44">
        <v>6889525.4435999999</v>
      </c>
      <c r="H220" s="44">
        <v>14618143.758099999</v>
      </c>
      <c r="I220" s="44">
        <v>6018548.6142999995</v>
      </c>
      <c r="J220" s="44">
        <f t="shared" si="50"/>
        <v>3009274.3071499998</v>
      </c>
      <c r="K220" s="44">
        <f t="shared" si="59"/>
        <v>3009274.3071499998</v>
      </c>
      <c r="L220" s="57">
        <v>123688250.27959999</v>
      </c>
      <c r="M220" s="49">
        <f t="shared" si="56"/>
        <v>341933955.48965001</v>
      </c>
      <c r="N220" s="48"/>
      <c r="O220" s="167"/>
      <c r="P220" s="50">
        <v>16</v>
      </c>
      <c r="Q220" s="173"/>
      <c r="R220" s="44" t="s">
        <v>561</v>
      </c>
      <c r="S220" s="44">
        <v>186007114.41499999</v>
      </c>
      <c r="T220" s="44">
        <f t="shared" si="62"/>
        <v>-2620951.4900000002</v>
      </c>
      <c r="U220" s="44">
        <v>6614922.5143999998</v>
      </c>
      <c r="V220" s="44">
        <v>12509409.022</v>
      </c>
      <c r="W220" s="44">
        <v>5778661.1079000002</v>
      </c>
      <c r="X220" s="44">
        <f t="shared" si="61"/>
        <v>2889330.5539500001</v>
      </c>
      <c r="Y220" s="44">
        <f t="shared" si="48"/>
        <v>2889330.5539500001</v>
      </c>
      <c r="Z220" s="44">
        <v>109117379.20370001</v>
      </c>
      <c r="AA220" s="49">
        <f t="shared" si="57"/>
        <v>314517204.21904993</v>
      </c>
    </row>
    <row r="221" spans="1:27" ht="24.9" customHeight="1" x14ac:dyDescent="0.25">
      <c r="A221" s="165"/>
      <c r="B221" s="167"/>
      <c r="C221" s="40">
        <v>20</v>
      </c>
      <c r="D221" s="44" t="s">
        <v>562</v>
      </c>
      <c r="E221" s="44">
        <v>153571782.96830001</v>
      </c>
      <c r="F221" s="44">
        <v>0</v>
      </c>
      <c r="G221" s="44">
        <v>5461433.2785999998</v>
      </c>
      <c r="H221" s="44">
        <v>12658269.756899999</v>
      </c>
      <c r="I221" s="44">
        <v>4770996.4874999998</v>
      </c>
      <c r="J221" s="44">
        <f t="shared" si="50"/>
        <v>2385498.2437499999</v>
      </c>
      <c r="K221" s="44">
        <f t="shared" si="59"/>
        <v>2385498.2437499999</v>
      </c>
      <c r="L221" s="57">
        <v>104885125.36669999</v>
      </c>
      <c r="M221" s="49">
        <f t="shared" si="56"/>
        <v>278962109.61425006</v>
      </c>
      <c r="N221" s="48"/>
      <c r="O221" s="167"/>
      <c r="P221" s="50">
        <v>17</v>
      </c>
      <c r="Q221" s="173"/>
      <c r="R221" s="44" t="s">
        <v>563</v>
      </c>
      <c r="S221" s="44">
        <v>149871271.89309999</v>
      </c>
      <c r="T221" s="44">
        <f t="shared" si="62"/>
        <v>-2620951.4900000002</v>
      </c>
      <c r="U221" s="44">
        <v>5329832.9681000002</v>
      </c>
      <c r="V221" s="44">
        <v>9978291.1738000009</v>
      </c>
      <c r="W221" s="44">
        <v>4656033.1458000001</v>
      </c>
      <c r="X221" s="44">
        <f t="shared" si="61"/>
        <v>2328016.5729</v>
      </c>
      <c r="Y221" s="44">
        <f t="shared" si="48"/>
        <v>2328016.5729</v>
      </c>
      <c r="Z221" s="44">
        <v>84833713.498999998</v>
      </c>
      <c r="AA221" s="49">
        <f t="shared" si="57"/>
        <v>249720174.61689997</v>
      </c>
    </row>
    <row r="222" spans="1:27" ht="24.9" customHeight="1" x14ac:dyDescent="0.25">
      <c r="A222" s="165"/>
      <c r="B222" s="167"/>
      <c r="C222" s="40">
        <v>21</v>
      </c>
      <c r="D222" s="44" t="s">
        <v>564</v>
      </c>
      <c r="E222" s="44">
        <v>121796061.7273</v>
      </c>
      <c r="F222" s="44">
        <v>0</v>
      </c>
      <c r="G222" s="44">
        <v>4331401.5886000004</v>
      </c>
      <c r="H222" s="44">
        <v>10958600.8937</v>
      </c>
      <c r="I222" s="44">
        <v>3783823.8994999998</v>
      </c>
      <c r="J222" s="44">
        <f t="shared" si="50"/>
        <v>1891911.9497499999</v>
      </c>
      <c r="K222" s="44">
        <f t="shared" si="59"/>
        <v>1891911.9497499999</v>
      </c>
      <c r="L222" s="57">
        <v>88578420.995000005</v>
      </c>
      <c r="M222" s="49">
        <f t="shared" si="56"/>
        <v>227556397.15435001</v>
      </c>
      <c r="N222" s="48"/>
      <c r="O222" s="168"/>
      <c r="P222" s="50">
        <v>18</v>
      </c>
      <c r="Q222" s="174"/>
      <c r="R222" s="44" t="s">
        <v>565</v>
      </c>
      <c r="S222" s="44">
        <v>175838709.38980001</v>
      </c>
      <c r="T222" s="44">
        <f t="shared" si="62"/>
        <v>-2620951.4900000002</v>
      </c>
      <c r="U222" s="44">
        <v>6253306.1776000001</v>
      </c>
      <c r="V222" s="44">
        <v>11327742.817199999</v>
      </c>
      <c r="W222" s="44">
        <v>5462760.4670000002</v>
      </c>
      <c r="X222" s="44">
        <f t="shared" si="61"/>
        <v>2731380.2335000001</v>
      </c>
      <c r="Y222" s="44">
        <f t="shared" si="48"/>
        <v>2731380.2335000001</v>
      </c>
      <c r="Z222" s="44">
        <v>97780417.112599999</v>
      </c>
      <c r="AA222" s="49">
        <f t="shared" si="57"/>
        <v>291310604.24070001</v>
      </c>
    </row>
    <row r="223" spans="1:27" ht="24.9" customHeight="1" x14ac:dyDescent="0.25">
      <c r="A223" s="165"/>
      <c r="B223" s="167"/>
      <c r="C223" s="40">
        <v>22</v>
      </c>
      <c r="D223" s="44" t="s">
        <v>566</v>
      </c>
      <c r="E223" s="44">
        <v>143108750.78389999</v>
      </c>
      <c r="F223" s="44">
        <v>0</v>
      </c>
      <c r="G223" s="44">
        <v>5089339.193</v>
      </c>
      <c r="H223" s="44">
        <v>12255103.1809</v>
      </c>
      <c r="I223" s="44">
        <v>4445942.6993000004</v>
      </c>
      <c r="J223" s="44">
        <f t="shared" si="50"/>
        <v>2222971.3496500002</v>
      </c>
      <c r="K223" s="44">
        <f t="shared" si="59"/>
        <v>2222971.3496500002</v>
      </c>
      <c r="L223" s="57">
        <v>101017125.9523</v>
      </c>
      <c r="M223" s="49">
        <f t="shared" si="56"/>
        <v>263693290.45975</v>
      </c>
      <c r="N223" s="48"/>
      <c r="O223" s="40"/>
      <c r="P223" s="157" t="s">
        <v>567</v>
      </c>
      <c r="Q223" s="158"/>
      <c r="R223" s="45"/>
      <c r="S223" s="45">
        <f t="shared" ref="S223:W223" si="63">SUM(S205:S222)</f>
        <v>2788853182.8270993</v>
      </c>
      <c r="T223" s="45">
        <f t="shared" si="63"/>
        <v>-47177126.820000023</v>
      </c>
      <c r="U223" s="45">
        <f t="shared" si="63"/>
        <v>99179258.634300008</v>
      </c>
      <c r="V223" s="45">
        <f t="shared" si="63"/>
        <v>194799231.33340001</v>
      </c>
      <c r="W223" s="45">
        <f t="shared" si="63"/>
        <v>86640973.243499994</v>
      </c>
      <c r="X223" s="45">
        <f>SUM(X205:X222)</f>
        <v>43320486.621749997</v>
      </c>
      <c r="Y223" s="45">
        <f t="shared" si="48"/>
        <v>43320486.621749997</v>
      </c>
      <c r="Z223" s="45">
        <f>SUM(Z205:Z222)</f>
        <v>1672740335.5764</v>
      </c>
      <c r="AA223" s="45">
        <f>SUM(AA205:AA222)</f>
        <v>4751715368.1729498</v>
      </c>
    </row>
    <row r="224" spans="1:27" ht="24.9" customHeight="1" x14ac:dyDescent="0.25">
      <c r="A224" s="165"/>
      <c r="B224" s="167"/>
      <c r="C224" s="40">
        <v>23</v>
      </c>
      <c r="D224" s="44" t="s">
        <v>568</v>
      </c>
      <c r="E224" s="44">
        <v>177843027.97920001</v>
      </c>
      <c r="F224" s="44">
        <v>0</v>
      </c>
      <c r="G224" s="44">
        <v>6324585.2369999997</v>
      </c>
      <c r="H224" s="44">
        <v>14296927.3914</v>
      </c>
      <c r="I224" s="44">
        <v>5525028.3964999998</v>
      </c>
      <c r="J224" s="44">
        <f t="shared" si="50"/>
        <v>2762514.1982499999</v>
      </c>
      <c r="K224" s="44">
        <f t="shared" si="59"/>
        <v>2762514.1982499999</v>
      </c>
      <c r="L224" s="57">
        <v>120606485.09289999</v>
      </c>
      <c r="M224" s="49">
        <f t="shared" si="56"/>
        <v>321833539.89875001</v>
      </c>
      <c r="N224" s="48"/>
      <c r="O224" s="166">
        <v>29</v>
      </c>
      <c r="P224" s="50">
        <v>1</v>
      </c>
      <c r="Q224" s="166" t="s">
        <v>114</v>
      </c>
      <c r="R224" s="44" t="s">
        <v>569</v>
      </c>
      <c r="S224" s="44">
        <v>109890968.2498</v>
      </c>
      <c r="T224" s="44">
        <f>-2734288.17</f>
        <v>-2734288.17</v>
      </c>
      <c r="U224" s="44">
        <v>3908023.8531999998</v>
      </c>
      <c r="V224" s="44">
        <v>8013166.2725999998</v>
      </c>
      <c r="W224" s="44">
        <v>3413969.7631000001</v>
      </c>
      <c r="X224" s="44">
        <v>0</v>
      </c>
      <c r="Y224" s="44">
        <f t="shared" si="48"/>
        <v>3413969.7631000001</v>
      </c>
      <c r="Z224" s="44">
        <v>69150465.520600006</v>
      </c>
      <c r="AA224" s="49">
        <f t="shared" si="57"/>
        <v>191642305.48930001</v>
      </c>
    </row>
    <row r="225" spans="1:27" ht="24.9" customHeight="1" x14ac:dyDescent="0.25">
      <c r="A225" s="165"/>
      <c r="B225" s="167"/>
      <c r="C225" s="40">
        <v>24</v>
      </c>
      <c r="D225" s="44" t="s">
        <v>570</v>
      </c>
      <c r="E225" s="44">
        <v>146354390.32620001</v>
      </c>
      <c r="F225" s="44">
        <v>0</v>
      </c>
      <c r="G225" s="44">
        <v>5204763.0257999999</v>
      </c>
      <c r="H225" s="44">
        <v>11267031.3498</v>
      </c>
      <c r="I225" s="44">
        <v>4546774.6005999995</v>
      </c>
      <c r="J225" s="44">
        <f t="shared" si="50"/>
        <v>2273387.3002999998</v>
      </c>
      <c r="K225" s="44">
        <f t="shared" si="59"/>
        <v>2273387.3002999998</v>
      </c>
      <c r="L225" s="57">
        <v>91537517.543099999</v>
      </c>
      <c r="M225" s="49">
        <f t="shared" si="56"/>
        <v>256637089.54519999</v>
      </c>
      <c r="N225" s="48"/>
      <c r="O225" s="167"/>
      <c r="P225" s="50">
        <v>2</v>
      </c>
      <c r="Q225" s="167"/>
      <c r="R225" s="44" t="s">
        <v>571</v>
      </c>
      <c r="S225" s="44">
        <v>110199227.6239</v>
      </c>
      <c r="T225" s="44">
        <f t="shared" ref="T225:T253" si="64">-2734288.17</f>
        <v>-2734288.17</v>
      </c>
      <c r="U225" s="44">
        <v>3918986.4010000001</v>
      </c>
      <c r="V225" s="44">
        <v>7875384.8613</v>
      </c>
      <c r="W225" s="44">
        <v>3423546.4207000001</v>
      </c>
      <c r="X225" s="44">
        <v>0</v>
      </c>
      <c r="Y225" s="44">
        <f t="shared" si="48"/>
        <v>3423546.4207000001</v>
      </c>
      <c r="Z225" s="44">
        <v>67828584.0704</v>
      </c>
      <c r="AA225" s="49">
        <f t="shared" si="57"/>
        <v>190511441.20730001</v>
      </c>
    </row>
    <row r="226" spans="1:27" ht="24.9" customHeight="1" x14ac:dyDescent="0.25">
      <c r="A226" s="165"/>
      <c r="B226" s="168"/>
      <c r="C226" s="40">
        <v>25</v>
      </c>
      <c r="D226" s="44" t="s">
        <v>572</v>
      </c>
      <c r="E226" s="44">
        <v>140550345.9777</v>
      </c>
      <c r="F226" s="44">
        <v>0</v>
      </c>
      <c r="G226" s="44">
        <v>4998355.3098999998</v>
      </c>
      <c r="H226" s="44">
        <v>10890950.4761</v>
      </c>
      <c r="I226" s="44">
        <v>4366461.0385999996</v>
      </c>
      <c r="J226" s="44">
        <f t="shared" si="50"/>
        <v>2183230.5192999998</v>
      </c>
      <c r="K226" s="44">
        <f t="shared" si="59"/>
        <v>2183230.5192999998</v>
      </c>
      <c r="L226" s="57">
        <v>87929379.652799994</v>
      </c>
      <c r="M226" s="49">
        <f t="shared" si="56"/>
        <v>246552261.93579996</v>
      </c>
      <c r="N226" s="48"/>
      <c r="O226" s="167"/>
      <c r="P226" s="50">
        <v>3</v>
      </c>
      <c r="Q226" s="167"/>
      <c r="R226" s="44" t="s">
        <v>573</v>
      </c>
      <c r="S226" s="44">
        <v>137289727.01769999</v>
      </c>
      <c r="T226" s="44">
        <f t="shared" si="64"/>
        <v>-2734288.17</v>
      </c>
      <c r="U226" s="44">
        <v>4882398.7679000003</v>
      </c>
      <c r="V226" s="44">
        <v>9366448.2172999997</v>
      </c>
      <c r="W226" s="44">
        <v>4265163.7735000001</v>
      </c>
      <c r="X226" s="44">
        <v>0</v>
      </c>
      <c r="Y226" s="44">
        <f t="shared" si="48"/>
        <v>4265163.7735000001</v>
      </c>
      <c r="Z226" s="44">
        <v>82133917.228499994</v>
      </c>
      <c r="AA226" s="49">
        <f t="shared" si="57"/>
        <v>235203366.83489996</v>
      </c>
    </row>
    <row r="227" spans="1:27" ht="24.9" customHeight="1" x14ac:dyDescent="0.25">
      <c r="A227" s="40"/>
      <c r="B227" s="156" t="s">
        <v>574</v>
      </c>
      <c r="C227" s="157"/>
      <c r="D227" s="45"/>
      <c r="E227" s="45">
        <f>SUM(E202:E226)</f>
        <v>3599250663.1019993</v>
      </c>
      <c r="F227" s="45">
        <f t="shared" ref="F227:H227" si="65">SUM(F202:F226)</f>
        <v>0</v>
      </c>
      <c r="G227" s="45">
        <f t="shared" si="65"/>
        <v>127999212.93880002</v>
      </c>
      <c r="H227" s="45">
        <f t="shared" si="65"/>
        <v>293821322.76210004</v>
      </c>
      <c r="I227" s="45">
        <f t="shared" ref="I227:M227" si="66">SUM(I202:I226)</f>
        <v>111817496.28170002</v>
      </c>
      <c r="J227" s="45">
        <f t="shared" si="66"/>
        <v>55908748.140850008</v>
      </c>
      <c r="K227" s="45">
        <f t="shared" si="66"/>
        <v>55908748.140850008</v>
      </c>
      <c r="L227" s="45">
        <f t="shared" si="66"/>
        <v>2404962820.8627996</v>
      </c>
      <c r="M227" s="45">
        <f t="shared" si="66"/>
        <v>6481942767.806551</v>
      </c>
      <c r="N227" s="48"/>
      <c r="O227" s="167"/>
      <c r="P227" s="50">
        <v>4</v>
      </c>
      <c r="Q227" s="167"/>
      <c r="R227" s="44" t="s">
        <v>575</v>
      </c>
      <c r="S227" s="44">
        <v>121361084.138</v>
      </c>
      <c r="T227" s="44">
        <f t="shared" si="64"/>
        <v>-2734288.17</v>
      </c>
      <c r="U227" s="44">
        <v>4315932.5941000003</v>
      </c>
      <c r="V227" s="44">
        <v>8006764.1974999998</v>
      </c>
      <c r="W227" s="44">
        <v>3770310.5019</v>
      </c>
      <c r="X227" s="44">
        <v>0</v>
      </c>
      <c r="Y227" s="44">
        <f t="shared" si="48"/>
        <v>3770310.5019</v>
      </c>
      <c r="Z227" s="44">
        <v>69089043.705799997</v>
      </c>
      <c r="AA227" s="49">
        <f t="shared" si="57"/>
        <v>203808846.9673</v>
      </c>
    </row>
    <row r="228" spans="1:27" ht="24.9" customHeight="1" x14ac:dyDescent="0.25">
      <c r="A228" s="165"/>
      <c r="B228" s="166" t="s">
        <v>576</v>
      </c>
      <c r="C228" s="40">
        <v>1</v>
      </c>
      <c r="D228" s="44" t="s">
        <v>577</v>
      </c>
      <c r="E228" s="44">
        <v>159604330.7735</v>
      </c>
      <c r="F228" s="44">
        <f>-4010203.877</f>
        <v>-4010203.8769999999</v>
      </c>
      <c r="G228" s="44">
        <v>5675967.2034</v>
      </c>
      <c r="H228" s="44">
        <v>9194238.4964000005</v>
      </c>
      <c r="I228" s="44">
        <v>4958408.9392999997</v>
      </c>
      <c r="J228" s="44">
        <v>0</v>
      </c>
      <c r="K228" s="44">
        <f t="shared" si="59"/>
        <v>4958408.9392999997</v>
      </c>
      <c r="L228" s="57">
        <v>84431787.950499997</v>
      </c>
      <c r="M228" s="49">
        <f t="shared" si="56"/>
        <v>259854529.48609996</v>
      </c>
      <c r="N228" s="48"/>
      <c r="O228" s="167"/>
      <c r="P228" s="50">
        <v>5</v>
      </c>
      <c r="Q228" s="167"/>
      <c r="R228" s="44" t="s">
        <v>578</v>
      </c>
      <c r="S228" s="44">
        <v>114845664.376</v>
      </c>
      <c r="T228" s="44">
        <f t="shared" si="64"/>
        <v>-2734288.17</v>
      </c>
      <c r="U228" s="44">
        <v>4084226.4197999998</v>
      </c>
      <c r="V228" s="44">
        <v>7914271.5396999996</v>
      </c>
      <c r="W228" s="44">
        <v>3567896.7239000001</v>
      </c>
      <c r="X228" s="44">
        <v>0</v>
      </c>
      <c r="Y228" s="44">
        <f t="shared" si="48"/>
        <v>3567896.7239000001</v>
      </c>
      <c r="Z228" s="44">
        <v>68201664.723299995</v>
      </c>
      <c r="AA228" s="49">
        <f t="shared" si="57"/>
        <v>195879435.61269999</v>
      </c>
    </row>
    <row r="229" spans="1:27" ht="24.9" customHeight="1" x14ac:dyDescent="0.25">
      <c r="A229" s="165"/>
      <c r="B229" s="167"/>
      <c r="C229" s="40">
        <v>2</v>
      </c>
      <c r="D229" s="44" t="s">
        <v>579</v>
      </c>
      <c r="E229" s="44">
        <v>149868215.80919999</v>
      </c>
      <c r="F229" s="44">
        <f>-3909921.8928</f>
        <v>-3909921.8928</v>
      </c>
      <c r="G229" s="44">
        <v>5329724.2852999996</v>
      </c>
      <c r="H229" s="44">
        <v>9283393.3201000001</v>
      </c>
      <c r="I229" s="44">
        <v>4655938.2028999999</v>
      </c>
      <c r="J229" s="44">
        <v>0</v>
      </c>
      <c r="K229" s="44">
        <f t="shared" si="59"/>
        <v>4655938.2028999999</v>
      </c>
      <c r="L229" s="57">
        <v>85287143.593700007</v>
      </c>
      <c r="M229" s="49">
        <f t="shared" si="56"/>
        <v>250514493.31839997</v>
      </c>
      <c r="N229" s="48"/>
      <c r="O229" s="167"/>
      <c r="P229" s="50">
        <v>6</v>
      </c>
      <c r="Q229" s="167"/>
      <c r="R229" s="44" t="s">
        <v>580</v>
      </c>
      <c r="S229" s="44">
        <v>130803570.8356</v>
      </c>
      <c r="T229" s="44">
        <f t="shared" si="64"/>
        <v>-2734288.17</v>
      </c>
      <c r="U229" s="44">
        <v>4651733.2867000001</v>
      </c>
      <c r="V229" s="44">
        <v>9165193.2408000007</v>
      </c>
      <c r="W229" s="44">
        <v>4063659.1236999999</v>
      </c>
      <c r="X229" s="44">
        <v>0</v>
      </c>
      <c r="Y229" s="44">
        <f t="shared" si="48"/>
        <v>4063659.1236999999</v>
      </c>
      <c r="Z229" s="44">
        <v>80203067.357999995</v>
      </c>
      <c r="AA229" s="49">
        <f t="shared" si="57"/>
        <v>226152935.67479998</v>
      </c>
    </row>
    <row r="230" spans="1:27" ht="24.9" customHeight="1" x14ac:dyDescent="0.25">
      <c r="A230" s="165"/>
      <c r="B230" s="167"/>
      <c r="C230" s="40">
        <v>3</v>
      </c>
      <c r="D230" s="44" t="s">
        <v>581</v>
      </c>
      <c r="E230" s="44">
        <v>151158373.33520001</v>
      </c>
      <c r="F230" s="44">
        <f>-3923210.5154</f>
        <v>-3923210.5153999999</v>
      </c>
      <c r="G230" s="44">
        <v>5375605.8211000003</v>
      </c>
      <c r="H230" s="44">
        <v>9291801.7434999999</v>
      </c>
      <c r="I230" s="44">
        <v>4696019.3746999996</v>
      </c>
      <c r="J230" s="44">
        <v>0</v>
      </c>
      <c r="K230" s="44">
        <f t="shared" si="59"/>
        <v>4696019.3746999996</v>
      </c>
      <c r="L230" s="57">
        <v>85367814.410300002</v>
      </c>
      <c r="M230" s="49">
        <f t="shared" si="56"/>
        <v>251966404.16940004</v>
      </c>
      <c r="N230" s="48"/>
      <c r="O230" s="167"/>
      <c r="P230" s="50">
        <v>7</v>
      </c>
      <c r="Q230" s="167"/>
      <c r="R230" s="44" t="s">
        <v>582</v>
      </c>
      <c r="S230" s="44">
        <v>109632826.698</v>
      </c>
      <c r="T230" s="44">
        <f t="shared" si="64"/>
        <v>-2734288.17</v>
      </c>
      <c r="U230" s="44">
        <v>3898843.6324999998</v>
      </c>
      <c r="V230" s="44">
        <v>8152406.8463000003</v>
      </c>
      <c r="W230" s="44">
        <v>3405950.1099</v>
      </c>
      <c r="X230" s="44">
        <v>0</v>
      </c>
      <c r="Y230" s="44">
        <f t="shared" si="48"/>
        <v>3405950.1099</v>
      </c>
      <c r="Z230" s="44">
        <v>70486346.244900003</v>
      </c>
      <c r="AA230" s="49">
        <f t="shared" si="57"/>
        <v>192842085.36159998</v>
      </c>
    </row>
    <row r="231" spans="1:27" ht="24.9" customHeight="1" x14ac:dyDescent="0.25">
      <c r="A231" s="165"/>
      <c r="B231" s="167"/>
      <c r="C231" s="40">
        <v>4</v>
      </c>
      <c r="D231" s="44" t="s">
        <v>96</v>
      </c>
      <c r="E231" s="44">
        <v>145758909.63859999</v>
      </c>
      <c r="F231" s="44">
        <f>-3867596.0393</f>
        <v>-3867596.0392999998</v>
      </c>
      <c r="G231" s="44">
        <v>5183586.1014</v>
      </c>
      <c r="H231" s="44">
        <v>8740329.5472999997</v>
      </c>
      <c r="I231" s="44">
        <v>4528274.8722000001</v>
      </c>
      <c r="J231" s="44">
        <v>0</v>
      </c>
      <c r="K231" s="44">
        <f t="shared" si="59"/>
        <v>4528274.8722000001</v>
      </c>
      <c r="L231" s="57">
        <v>80076963.7817</v>
      </c>
      <c r="M231" s="49">
        <f t="shared" si="56"/>
        <v>240420467.90189999</v>
      </c>
      <c r="N231" s="48"/>
      <c r="O231" s="167"/>
      <c r="P231" s="50">
        <v>8</v>
      </c>
      <c r="Q231" s="167"/>
      <c r="R231" s="44" t="s">
        <v>583</v>
      </c>
      <c r="S231" s="44">
        <v>113859318.8612</v>
      </c>
      <c r="T231" s="44">
        <f t="shared" si="64"/>
        <v>-2734288.17</v>
      </c>
      <c r="U231" s="44">
        <v>4049149.2714</v>
      </c>
      <c r="V231" s="44">
        <v>8010211.4687000001</v>
      </c>
      <c r="W231" s="44">
        <v>3537254.0438999999</v>
      </c>
      <c r="X231" s="44">
        <v>0</v>
      </c>
      <c r="Y231" s="44">
        <f t="shared" si="48"/>
        <v>3537254.0438999999</v>
      </c>
      <c r="Z231" s="44">
        <v>69122116.990700006</v>
      </c>
      <c r="AA231" s="49">
        <f t="shared" si="57"/>
        <v>195843762.4659</v>
      </c>
    </row>
    <row r="232" spans="1:27" ht="24.9" customHeight="1" x14ac:dyDescent="0.25">
      <c r="A232" s="165"/>
      <c r="B232" s="167"/>
      <c r="C232" s="40">
        <v>5</v>
      </c>
      <c r="D232" s="44" t="s">
        <v>584</v>
      </c>
      <c r="E232" s="44">
        <v>145285913.9531</v>
      </c>
      <c r="F232" s="44">
        <f>-3862724.1837</f>
        <v>-3862724.1836999999</v>
      </c>
      <c r="G232" s="44">
        <v>5166765.0790999997</v>
      </c>
      <c r="H232" s="44">
        <v>9082904.4038999993</v>
      </c>
      <c r="I232" s="44">
        <v>4513580.3710000003</v>
      </c>
      <c r="J232" s="44">
        <v>0</v>
      </c>
      <c r="K232" s="44">
        <f t="shared" si="59"/>
        <v>4513580.3710000003</v>
      </c>
      <c r="L232" s="57">
        <v>83363643.341999993</v>
      </c>
      <c r="M232" s="49">
        <f t="shared" si="56"/>
        <v>243550082.96539998</v>
      </c>
      <c r="N232" s="48"/>
      <c r="O232" s="167"/>
      <c r="P232" s="50">
        <v>9</v>
      </c>
      <c r="Q232" s="167"/>
      <c r="R232" s="44" t="s">
        <v>585</v>
      </c>
      <c r="S232" s="44">
        <v>111986289.6418</v>
      </c>
      <c r="T232" s="44">
        <f t="shared" si="64"/>
        <v>-2734288.17</v>
      </c>
      <c r="U232" s="44">
        <v>3982539.2215999998</v>
      </c>
      <c r="V232" s="44">
        <v>7981028.2203000002</v>
      </c>
      <c r="W232" s="44">
        <v>3479064.8659000001</v>
      </c>
      <c r="X232" s="44">
        <v>0</v>
      </c>
      <c r="Y232" s="44">
        <f t="shared" si="48"/>
        <v>3479064.8659000001</v>
      </c>
      <c r="Z232" s="44">
        <v>68842131.510100007</v>
      </c>
      <c r="AA232" s="49">
        <f t="shared" si="57"/>
        <v>193536765.2897</v>
      </c>
    </row>
    <row r="233" spans="1:27" ht="24.9" customHeight="1" x14ac:dyDescent="0.25">
      <c r="A233" s="165"/>
      <c r="B233" s="167"/>
      <c r="C233" s="40">
        <v>6</v>
      </c>
      <c r="D233" s="44" t="s">
        <v>586</v>
      </c>
      <c r="E233" s="44">
        <v>151009013.16170001</v>
      </c>
      <c r="F233" s="44">
        <f>-3921672.1056</f>
        <v>-3921672.1055999999</v>
      </c>
      <c r="G233" s="44">
        <v>5370294.1642000005</v>
      </c>
      <c r="H233" s="44">
        <v>8856478.8758000005</v>
      </c>
      <c r="I233" s="44">
        <v>4691379.2198000001</v>
      </c>
      <c r="J233" s="44">
        <v>0</v>
      </c>
      <c r="K233" s="44">
        <f t="shared" si="59"/>
        <v>4691379.2198000001</v>
      </c>
      <c r="L233" s="57">
        <v>81191305.994499996</v>
      </c>
      <c r="M233" s="49">
        <f t="shared" si="56"/>
        <v>247196799.31040001</v>
      </c>
      <c r="N233" s="48"/>
      <c r="O233" s="167"/>
      <c r="P233" s="50">
        <v>10</v>
      </c>
      <c r="Q233" s="167"/>
      <c r="R233" s="44" t="s">
        <v>587</v>
      </c>
      <c r="S233" s="44">
        <v>127126568.0518</v>
      </c>
      <c r="T233" s="44">
        <f t="shared" si="64"/>
        <v>-2734288.17</v>
      </c>
      <c r="U233" s="44">
        <v>4520968.9952999996</v>
      </c>
      <c r="V233" s="44">
        <v>9042678.3162999991</v>
      </c>
      <c r="W233" s="44">
        <v>3949426.1115000001</v>
      </c>
      <c r="X233" s="44">
        <v>0</v>
      </c>
      <c r="Y233" s="44">
        <f t="shared" si="48"/>
        <v>3949426.1115000001</v>
      </c>
      <c r="Z233" s="44">
        <v>79027653.312299997</v>
      </c>
      <c r="AA233" s="49">
        <f t="shared" si="57"/>
        <v>220933006.61719999</v>
      </c>
    </row>
    <row r="234" spans="1:27" ht="24.9" customHeight="1" x14ac:dyDescent="0.25">
      <c r="A234" s="165"/>
      <c r="B234" s="167"/>
      <c r="C234" s="40">
        <v>7</v>
      </c>
      <c r="D234" s="44" t="s">
        <v>588</v>
      </c>
      <c r="E234" s="44">
        <v>176442528.0442</v>
      </c>
      <c r="F234" s="44">
        <f>-4183637.3089</f>
        <v>-4183637.3089000001</v>
      </c>
      <c r="G234" s="44">
        <v>6274779.6228999998</v>
      </c>
      <c r="H234" s="44">
        <v>10341158.396199999</v>
      </c>
      <c r="I234" s="44">
        <v>5481519.2300000004</v>
      </c>
      <c r="J234" s="44">
        <v>0</v>
      </c>
      <c r="K234" s="44">
        <f t="shared" si="59"/>
        <v>5481519.2300000004</v>
      </c>
      <c r="L234" s="57">
        <v>95435392.328700006</v>
      </c>
      <c r="M234" s="49">
        <f t="shared" si="56"/>
        <v>289791740.31309998</v>
      </c>
      <c r="N234" s="48"/>
      <c r="O234" s="167"/>
      <c r="P234" s="50">
        <v>11</v>
      </c>
      <c r="Q234" s="167"/>
      <c r="R234" s="44" t="s">
        <v>589</v>
      </c>
      <c r="S234" s="44">
        <v>134605502.44310001</v>
      </c>
      <c r="T234" s="44">
        <f t="shared" si="64"/>
        <v>-2734288.17</v>
      </c>
      <c r="U234" s="44">
        <v>4786940.3892000001</v>
      </c>
      <c r="V234" s="44">
        <v>9674003.1758999992</v>
      </c>
      <c r="W234" s="44">
        <v>4181773.2850000001</v>
      </c>
      <c r="X234" s="44">
        <v>0</v>
      </c>
      <c r="Y234" s="44">
        <f t="shared" ref="Y234:Y297" si="67">W234-X234</f>
        <v>4181773.2850000001</v>
      </c>
      <c r="Z234" s="44">
        <v>85084614.212099999</v>
      </c>
      <c r="AA234" s="49">
        <f t="shared" si="57"/>
        <v>235598545.3353</v>
      </c>
    </row>
    <row r="235" spans="1:27" ht="24.9" customHeight="1" x14ac:dyDescent="0.25">
      <c r="A235" s="165"/>
      <c r="B235" s="167"/>
      <c r="C235" s="40">
        <v>8</v>
      </c>
      <c r="D235" s="44" t="s">
        <v>590</v>
      </c>
      <c r="E235" s="44">
        <v>156288090.44620001</v>
      </c>
      <c r="F235" s="44">
        <f>-3976046.6016</f>
        <v>-3976046.6016000002</v>
      </c>
      <c r="G235" s="44">
        <v>5558032.6133000003</v>
      </c>
      <c r="H235" s="44">
        <v>9181926.8135000002</v>
      </c>
      <c r="I235" s="44">
        <v>4855383.6918000001</v>
      </c>
      <c r="J235" s="44">
        <v>0</v>
      </c>
      <c r="K235" s="44">
        <f t="shared" si="59"/>
        <v>4855383.6918000001</v>
      </c>
      <c r="L235" s="57">
        <v>84313669.075800002</v>
      </c>
      <c r="M235" s="49">
        <f t="shared" si="56"/>
        <v>256221056.039</v>
      </c>
      <c r="N235" s="48"/>
      <c r="O235" s="167"/>
      <c r="P235" s="50">
        <v>12</v>
      </c>
      <c r="Q235" s="167"/>
      <c r="R235" s="44" t="s">
        <v>591</v>
      </c>
      <c r="S235" s="44">
        <v>155572941.37400001</v>
      </c>
      <c r="T235" s="44">
        <f t="shared" si="64"/>
        <v>-2734288.17</v>
      </c>
      <c r="U235" s="44">
        <v>5532599.9533000002</v>
      </c>
      <c r="V235" s="44">
        <v>10053987.309</v>
      </c>
      <c r="W235" s="44">
        <v>4833166.2397999996</v>
      </c>
      <c r="X235" s="44">
        <v>0</v>
      </c>
      <c r="Y235" s="44">
        <f t="shared" si="67"/>
        <v>4833166.2397999996</v>
      </c>
      <c r="Z235" s="44">
        <v>88730200.160400003</v>
      </c>
      <c r="AA235" s="49">
        <f t="shared" si="57"/>
        <v>261988606.86650002</v>
      </c>
    </row>
    <row r="236" spans="1:27" ht="24.9" customHeight="1" x14ac:dyDescent="0.25">
      <c r="A236" s="165"/>
      <c r="B236" s="167"/>
      <c r="C236" s="40">
        <v>9</v>
      </c>
      <c r="D236" s="44" t="s">
        <v>592</v>
      </c>
      <c r="E236" s="44">
        <v>141403277.97670001</v>
      </c>
      <c r="F236" s="44">
        <f>-3822733.0332</f>
        <v>-3822733.0331999999</v>
      </c>
      <c r="G236" s="44">
        <v>5028687.9082000004</v>
      </c>
      <c r="H236" s="44">
        <v>8632388.0075000003</v>
      </c>
      <c r="I236" s="44">
        <v>4392958.9764999999</v>
      </c>
      <c r="J236" s="44">
        <v>0</v>
      </c>
      <c r="K236" s="44">
        <f t="shared" si="59"/>
        <v>4392958.9764999999</v>
      </c>
      <c r="L236" s="57">
        <v>79041367.485300004</v>
      </c>
      <c r="M236" s="49">
        <f t="shared" si="56"/>
        <v>234675947.32100001</v>
      </c>
      <c r="N236" s="48"/>
      <c r="O236" s="167"/>
      <c r="P236" s="50">
        <v>13</v>
      </c>
      <c r="Q236" s="167"/>
      <c r="R236" s="44" t="s">
        <v>593</v>
      </c>
      <c r="S236" s="44">
        <v>145016421.4152</v>
      </c>
      <c r="T236" s="44">
        <f t="shared" si="64"/>
        <v>-2734288.17</v>
      </c>
      <c r="U236" s="44">
        <v>5157181.1863000002</v>
      </c>
      <c r="V236" s="44">
        <v>9426675.1460999995</v>
      </c>
      <c r="W236" s="44">
        <v>4505208.0780999996</v>
      </c>
      <c r="X236" s="44">
        <v>0</v>
      </c>
      <c r="Y236" s="44">
        <f t="shared" si="67"/>
        <v>4505208.0780999996</v>
      </c>
      <c r="Z236" s="44">
        <v>82711737.2641</v>
      </c>
      <c r="AA236" s="49">
        <f t="shared" si="57"/>
        <v>244082934.91979998</v>
      </c>
    </row>
    <row r="237" spans="1:27" ht="24.9" customHeight="1" x14ac:dyDescent="0.25">
      <c r="A237" s="165"/>
      <c r="B237" s="167"/>
      <c r="C237" s="40">
        <v>10</v>
      </c>
      <c r="D237" s="44" t="s">
        <v>594</v>
      </c>
      <c r="E237" s="44">
        <v>196408541.41299999</v>
      </c>
      <c r="F237" s="44">
        <f>-4389287.2466</f>
        <v>-4389287.2466000002</v>
      </c>
      <c r="G237" s="44">
        <v>6984825.7509000003</v>
      </c>
      <c r="H237" s="44">
        <v>10696245.570499999</v>
      </c>
      <c r="I237" s="44">
        <v>6101801.0148999998</v>
      </c>
      <c r="J237" s="44">
        <v>0</v>
      </c>
      <c r="K237" s="44">
        <f t="shared" si="59"/>
        <v>6101801.0148999998</v>
      </c>
      <c r="L237" s="57">
        <v>98842115.663900003</v>
      </c>
      <c r="M237" s="49">
        <f t="shared" si="56"/>
        <v>314644242.16659999</v>
      </c>
      <c r="N237" s="48"/>
      <c r="O237" s="167"/>
      <c r="P237" s="50">
        <v>14</v>
      </c>
      <c r="Q237" s="167"/>
      <c r="R237" s="44" t="s">
        <v>595</v>
      </c>
      <c r="S237" s="44">
        <v>126409405.8652</v>
      </c>
      <c r="T237" s="44">
        <f t="shared" si="64"/>
        <v>-2734288.17</v>
      </c>
      <c r="U237" s="44">
        <v>4495464.7434999999</v>
      </c>
      <c r="V237" s="44">
        <v>9091870.3293999992</v>
      </c>
      <c r="W237" s="44">
        <v>3927146.1183000002</v>
      </c>
      <c r="X237" s="44">
        <v>0</v>
      </c>
      <c r="Y237" s="44">
        <f t="shared" si="67"/>
        <v>3927146.1183000002</v>
      </c>
      <c r="Z237" s="44">
        <v>79499603.838</v>
      </c>
      <c r="AA237" s="49">
        <f t="shared" si="57"/>
        <v>220689202.72439998</v>
      </c>
    </row>
    <row r="238" spans="1:27" ht="24.9" customHeight="1" x14ac:dyDescent="0.25">
      <c r="A238" s="165"/>
      <c r="B238" s="167"/>
      <c r="C238" s="40">
        <v>11</v>
      </c>
      <c r="D238" s="44" t="s">
        <v>596</v>
      </c>
      <c r="E238" s="44">
        <v>152370813.54359999</v>
      </c>
      <c r="F238" s="44">
        <f>-3935698.6495</f>
        <v>-3935698.6494999998</v>
      </c>
      <c r="G238" s="44">
        <v>5418723.5160999997</v>
      </c>
      <c r="H238" s="44">
        <v>9137750.6712999996</v>
      </c>
      <c r="I238" s="44">
        <v>4733686.1118000001</v>
      </c>
      <c r="J238" s="44">
        <v>0</v>
      </c>
      <c r="K238" s="44">
        <f t="shared" si="59"/>
        <v>4733686.1118000001</v>
      </c>
      <c r="L238" s="57">
        <v>83889841.0546</v>
      </c>
      <c r="M238" s="49">
        <f t="shared" si="56"/>
        <v>251615116.24789995</v>
      </c>
      <c r="N238" s="48"/>
      <c r="O238" s="167"/>
      <c r="P238" s="50">
        <v>15</v>
      </c>
      <c r="Q238" s="167"/>
      <c r="R238" s="44" t="s">
        <v>597</v>
      </c>
      <c r="S238" s="44">
        <v>99335198.045100003</v>
      </c>
      <c r="T238" s="44">
        <f t="shared" si="64"/>
        <v>-2734288.17</v>
      </c>
      <c r="U238" s="44">
        <v>3532631.7494999999</v>
      </c>
      <c r="V238" s="44">
        <v>7299289.2993000001</v>
      </c>
      <c r="W238" s="44">
        <v>3086034.8939</v>
      </c>
      <c r="X238" s="44">
        <v>0</v>
      </c>
      <c r="Y238" s="44">
        <f t="shared" si="67"/>
        <v>3086034.8939</v>
      </c>
      <c r="Z238" s="44">
        <v>62301495.692500003</v>
      </c>
      <c r="AA238" s="49">
        <f t="shared" si="57"/>
        <v>172820361.51030001</v>
      </c>
    </row>
    <row r="239" spans="1:27" ht="24.9" customHeight="1" x14ac:dyDescent="0.25">
      <c r="A239" s="165"/>
      <c r="B239" s="167"/>
      <c r="C239" s="40">
        <v>12</v>
      </c>
      <c r="D239" s="44" t="s">
        <v>598</v>
      </c>
      <c r="E239" s="44">
        <v>168129488.3439</v>
      </c>
      <c r="F239" s="44">
        <f>-4098012.9999</f>
        <v>-4098012.9999000002</v>
      </c>
      <c r="G239" s="44">
        <v>5979145.1594000002</v>
      </c>
      <c r="H239" s="44">
        <v>10007976.897600001</v>
      </c>
      <c r="I239" s="44">
        <v>5223259.0050999997</v>
      </c>
      <c r="J239" s="44">
        <v>0</v>
      </c>
      <c r="K239" s="44">
        <f t="shared" si="59"/>
        <v>5223259.0050999997</v>
      </c>
      <c r="L239" s="57">
        <v>92238833.094999999</v>
      </c>
      <c r="M239" s="49">
        <f t="shared" si="56"/>
        <v>277480689.50109994</v>
      </c>
      <c r="N239" s="48"/>
      <c r="O239" s="167"/>
      <c r="P239" s="50">
        <v>16</v>
      </c>
      <c r="Q239" s="167"/>
      <c r="R239" s="44" t="s">
        <v>337</v>
      </c>
      <c r="S239" s="44">
        <v>128002803.96950001</v>
      </c>
      <c r="T239" s="44">
        <f t="shared" si="64"/>
        <v>-2734288.17</v>
      </c>
      <c r="U239" s="44">
        <v>4552130.3448999999</v>
      </c>
      <c r="V239" s="44">
        <v>8388006.8580999998</v>
      </c>
      <c r="W239" s="44">
        <v>3976648.0293999999</v>
      </c>
      <c r="X239" s="44">
        <v>0</v>
      </c>
      <c r="Y239" s="44">
        <f t="shared" si="67"/>
        <v>3976648.0293999999</v>
      </c>
      <c r="Z239" s="44">
        <v>72746704.027899995</v>
      </c>
      <c r="AA239" s="49">
        <f t="shared" si="57"/>
        <v>214932005.05979997</v>
      </c>
    </row>
    <row r="240" spans="1:27" ht="24.9" customHeight="1" x14ac:dyDescent="0.25">
      <c r="A240" s="165"/>
      <c r="B240" s="168"/>
      <c r="C240" s="40">
        <v>13</v>
      </c>
      <c r="D240" s="44" t="s">
        <v>599</v>
      </c>
      <c r="E240" s="44">
        <v>184143506.82910001</v>
      </c>
      <c r="F240" s="44">
        <f>-4262957.3903</f>
        <v>-4262957.3903000001</v>
      </c>
      <c r="G240" s="44">
        <v>6548647.5236999998</v>
      </c>
      <c r="H240" s="44">
        <v>10746513.7158</v>
      </c>
      <c r="I240" s="44">
        <v>5720764.6305999998</v>
      </c>
      <c r="J240" s="44">
        <v>0</v>
      </c>
      <c r="K240" s="44">
        <f t="shared" si="59"/>
        <v>5720764.6305999998</v>
      </c>
      <c r="L240" s="57">
        <v>99324390.654200003</v>
      </c>
      <c r="M240" s="49">
        <f t="shared" si="56"/>
        <v>302220865.96310002</v>
      </c>
      <c r="N240" s="48"/>
      <c r="O240" s="167"/>
      <c r="P240" s="50">
        <v>17</v>
      </c>
      <c r="Q240" s="167"/>
      <c r="R240" s="44" t="s">
        <v>600</v>
      </c>
      <c r="S240" s="44">
        <v>112851972.8935</v>
      </c>
      <c r="T240" s="44">
        <f t="shared" si="64"/>
        <v>-2734288.17</v>
      </c>
      <c r="U240" s="44">
        <v>4013325.2892999998</v>
      </c>
      <c r="V240" s="44">
        <v>7755113.3990000002</v>
      </c>
      <c r="W240" s="44">
        <v>3505958.9454999999</v>
      </c>
      <c r="X240" s="44">
        <v>0</v>
      </c>
      <c r="Y240" s="44">
        <f t="shared" si="67"/>
        <v>3505958.9454999999</v>
      </c>
      <c r="Z240" s="44">
        <v>66674693.908500001</v>
      </c>
      <c r="AA240" s="49">
        <f t="shared" si="57"/>
        <v>192066776.2658</v>
      </c>
    </row>
    <row r="241" spans="1:27" ht="24.9" customHeight="1" x14ac:dyDescent="0.25">
      <c r="A241" s="40"/>
      <c r="B241" s="156" t="s">
        <v>601</v>
      </c>
      <c r="C241" s="157"/>
      <c r="D241" s="45"/>
      <c r="E241" s="45">
        <f>SUM(E228:E240)</f>
        <v>2077871003.2679996</v>
      </c>
      <c r="F241" s="45">
        <f>SUM(F228:F240)</f>
        <v>-52163701.843799993</v>
      </c>
      <c r="G241" s="45">
        <f t="shared" ref="G241:H241" si="68">SUM(G228:G240)</f>
        <v>73894784.748999998</v>
      </c>
      <c r="H241" s="45">
        <f t="shared" si="68"/>
        <v>123193106.4594</v>
      </c>
      <c r="I241" s="45">
        <f t="shared" ref="I241:J241" si="69">SUM(I228:I240)</f>
        <v>64552973.640599988</v>
      </c>
      <c r="J241" s="45">
        <f t="shared" si="69"/>
        <v>0</v>
      </c>
      <c r="K241" s="45">
        <f t="shared" si="59"/>
        <v>64552973.640599988</v>
      </c>
      <c r="L241" s="45">
        <f>SUM(L228:L240)</f>
        <v>1132804268.4302001</v>
      </c>
      <c r="M241" s="45">
        <f>SUM(M228:M240)</f>
        <v>3420152434.7033997</v>
      </c>
      <c r="N241" s="48"/>
      <c r="O241" s="167"/>
      <c r="P241" s="50">
        <v>18</v>
      </c>
      <c r="Q241" s="167"/>
      <c r="R241" s="44" t="s">
        <v>602</v>
      </c>
      <c r="S241" s="44">
        <v>117649403.4858</v>
      </c>
      <c r="T241" s="44">
        <f t="shared" si="64"/>
        <v>-2734288.17</v>
      </c>
      <c r="U241" s="44">
        <v>4183935.0627000001</v>
      </c>
      <c r="V241" s="44">
        <v>8567447.3564999998</v>
      </c>
      <c r="W241" s="44">
        <v>3655000.1565</v>
      </c>
      <c r="X241" s="44">
        <v>0</v>
      </c>
      <c r="Y241" s="44">
        <f t="shared" si="67"/>
        <v>3655000.1565</v>
      </c>
      <c r="Z241" s="44">
        <v>74468264.751699999</v>
      </c>
      <c r="AA241" s="49">
        <f t="shared" si="57"/>
        <v>205789762.64319998</v>
      </c>
    </row>
    <row r="242" spans="1:27" ht="24.9" customHeight="1" x14ac:dyDescent="0.25">
      <c r="A242" s="165">
        <v>12</v>
      </c>
      <c r="B242" s="166" t="s">
        <v>603</v>
      </c>
      <c r="C242" s="40">
        <v>1</v>
      </c>
      <c r="D242" s="44" t="s">
        <v>604</v>
      </c>
      <c r="E242" s="44">
        <v>191180095.37130001</v>
      </c>
      <c r="F242" s="44">
        <v>0</v>
      </c>
      <c r="G242" s="44">
        <v>6798887.8874000004</v>
      </c>
      <c r="H242" s="44">
        <v>14282302.2092</v>
      </c>
      <c r="I242" s="44">
        <v>5939369.4977000002</v>
      </c>
      <c r="J242" s="44">
        <f t="shared" ref="J242:J259" si="70">I242/2</f>
        <v>2969684.7488500001</v>
      </c>
      <c r="K242" s="44">
        <f t="shared" si="59"/>
        <v>2969684.7488500001</v>
      </c>
      <c r="L242" s="57">
        <v>104992453.3988</v>
      </c>
      <c r="M242" s="49">
        <f t="shared" si="56"/>
        <v>320223423.61555004</v>
      </c>
      <c r="N242" s="48"/>
      <c r="O242" s="167"/>
      <c r="P242" s="50">
        <v>19</v>
      </c>
      <c r="Q242" s="167"/>
      <c r="R242" s="44" t="s">
        <v>605</v>
      </c>
      <c r="S242" s="44">
        <v>124672412.9157</v>
      </c>
      <c r="T242" s="44">
        <f t="shared" si="64"/>
        <v>-2734288.17</v>
      </c>
      <c r="U242" s="44">
        <v>4433692.5159999998</v>
      </c>
      <c r="V242" s="44">
        <v>8512163.3403999992</v>
      </c>
      <c r="W242" s="44">
        <v>3873183.1630000002</v>
      </c>
      <c r="X242" s="44">
        <v>0</v>
      </c>
      <c r="Y242" s="44">
        <f t="shared" si="67"/>
        <v>3873183.1630000002</v>
      </c>
      <c r="Z242" s="44">
        <v>73937867.256899998</v>
      </c>
      <c r="AA242" s="49">
        <f t="shared" si="57"/>
        <v>212695031.02200001</v>
      </c>
    </row>
    <row r="243" spans="1:27" ht="24.9" customHeight="1" x14ac:dyDescent="0.25">
      <c r="A243" s="165"/>
      <c r="B243" s="167"/>
      <c r="C243" s="40">
        <v>2</v>
      </c>
      <c r="D243" s="44" t="s">
        <v>606</v>
      </c>
      <c r="E243" s="44">
        <v>181579490.11289999</v>
      </c>
      <c r="F243" s="44">
        <v>0</v>
      </c>
      <c r="G243" s="44">
        <v>6457464.0656000003</v>
      </c>
      <c r="H243" s="44">
        <v>15701137.0255</v>
      </c>
      <c r="I243" s="44">
        <v>5641108.6254000003</v>
      </c>
      <c r="J243" s="44">
        <f t="shared" si="70"/>
        <v>2820554.3127000001</v>
      </c>
      <c r="K243" s="44">
        <f t="shared" si="59"/>
        <v>2820554.3127000001</v>
      </c>
      <c r="L243" s="57">
        <v>118604822.49250001</v>
      </c>
      <c r="M243" s="49">
        <f t="shared" si="56"/>
        <v>325163468.00919998</v>
      </c>
      <c r="N243" s="48"/>
      <c r="O243" s="167"/>
      <c r="P243" s="50">
        <v>20</v>
      </c>
      <c r="Q243" s="167"/>
      <c r="R243" s="44" t="s">
        <v>345</v>
      </c>
      <c r="S243" s="44">
        <v>123381776.1813</v>
      </c>
      <c r="T243" s="44">
        <f t="shared" si="64"/>
        <v>-2734288.17</v>
      </c>
      <c r="U243" s="44">
        <v>4387793.9382999996</v>
      </c>
      <c r="V243" s="44">
        <v>8802937.9310999997</v>
      </c>
      <c r="W243" s="44">
        <v>3833087.1036</v>
      </c>
      <c r="X243" s="44">
        <v>0</v>
      </c>
      <c r="Y243" s="44">
        <f t="shared" si="67"/>
        <v>3833087.1036</v>
      </c>
      <c r="Z243" s="44">
        <v>76727572.589200005</v>
      </c>
      <c r="AA243" s="49">
        <f t="shared" si="57"/>
        <v>214398879.57349998</v>
      </c>
    </row>
    <row r="244" spans="1:27" ht="24.9" customHeight="1" x14ac:dyDescent="0.25">
      <c r="A244" s="165"/>
      <c r="B244" s="167"/>
      <c r="C244" s="40">
        <v>3</v>
      </c>
      <c r="D244" s="44" t="s">
        <v>607</v>
      </c>
      <c r="E244" s="44">
        <v>120154474.4076</v>
      </c>
      <c r="F244" s="44">
        <v>0</v>
      </c>
      <c r="G244" s="44">
        <v>4273022.2467999998</v>
      </c>
      <c r="H244" s="44">
        <v>11422343.8706</v>
      </c>
      <c r="I244" s="44">
        <v>3732824.8996000001</v>
      </c>
      <c r="J244" s="44">
        <f t="shared" si="70"/>
        <v>1866412.4498000001</v>
      </c>
      <c r="K244" s="44">
        <f t="shared" si="59"/>
        <v>1866412.4498000001</v>
      </c>
      <c r="L244" s="57">
        <v>77553876.300600007</v>
      </c>
      <c r="M244" s="49">
        <f t="shared" si="56"/>
        <v>215270129.27539998</v>
      </c>
      <c r="N244" s="48"/>
      <c r="O244" s="167"/>
      <c r="P244" s="50">
        <v>21</v>
      </c>
      <c r="Q244" s="167"/>
      <c r="R244" s="44" t="s">
        <v>608</v>
      </c>
      <c r="S244" s="44">
        <v>133494431.81129999</v>
      </c>
      <c r="T244" s="44">
        <f t="shared" si="64"/>
        <v>-2734288.17</v>
      </c>
      <c r="U244" s="44">
        <v>4747427.6739999996</v>
      </c>
      <c r="V244" s="44">
        <v>9242547.0885000005</v>
      </c>
      <c r="W244" s="44">
        <v>4147255.7845000001</v>
      </c>
      <c r="X244" s="44">
        <v>0</v>
      </c>
      <c r="Y244" s="44">
        <f t="shared" si="67"/>
        <v>4147255.7845000001</v>
      </c>
      <c r="Z244" s="44">
        <v>80945203.872500002</v>
      </c>
      <c r="AA244" s="49">
        <f t="shared" si="57"/>
        <v>229842578.06079999</v>
      </c>
    </row>
    <row r="245" spans="1:27" ht="24.9" customHeight="1" x14ac:dyDescent="0.25">
      <c r="A245" s="165"/>
      <c r="B245" s="167"/>
      <c r="C245" s="40">
        <v>4</v>
      </c>
      <c r="D245" s="44" t="s">
        <v>609</v>
      </c>
      <c r="E245" s="44">
        <v>123702571.5645</v>
      </c>
      <c r="F245" s="44">
        <v>0</v>
      </c>
      <c r="G245" s="44">
        <v>4399202.301</v>
      </c>
      <c r="H245" s="44">
        <v>11678353.9168</v>
      </c>
      <c r="I245" s="44">
        <v>3843053.2159000002</v>
      </c>
      <c r="J245" s="44">
        <f t="shared" si="70"/>
        <v>1921526.6079500001</v>
      </c>
      <c r="K245" s="44">
        <f t="shared" si="59"/>
        <v>1921526.6079500001</v>
      </c>
      <c r="L245" s="57">
        <v>80010048.929100007</v>
      </c>
      <c r="M245" s="49">
        <f t="shared" si="56"/>
        <v>221711703.31935</v>
      </c>
      <c r="N245" s="48"/>
      <c r="O245" s="167"/>
      <c r="P245" s="50">
        <v>22</v>
      </c>
      <c r="Q245" s="167"/>
      <c r="R245" s="44" t="s">
        <v>610</v>
      </c>
      <c r="S245" s="44">
        <v>121168337.5738</v>
      </c>
      <c r="T245" s="44">
        <f t="shared" si="64"/>
        <v>-2734288.17</v>
      </c>
      <c r="U245" s="44">
        <v>4309077.9983000001</v>
      </c>
      <c r="V245" s="44">
        <v>8505268.7979000006</v>
      </c>
      <c r="W245" s="44">
        <v>3764322.4671</v>
      </c>
      <c r="X245" s="44">
        <v>0</v>
      </c>
      <c r="Y245" s="44">
        <f t="shared" si="67"/>
        <v>3764322.4671</v>
      </c>
      <c r="Z245" s="44">
        <v>73871720.687099993</v>
      </c>
      <c r="AA245" s="49">
        <f t="shared" si="57"/>
        <v>208884439.35420001</v>
      </c>
    </row>
    <row r="246" spans="1:27" ht="24.9" customHeight="1" x14ac:dyDescent="0.25">
      <c r="A246" s="165"/>
      <c r="B246" s="167"/>
      <c r="C246" s="40">
        <v>5</v>
      </c>
      <c r="D246" s="44" t="s">
        <v>611</v>
      </c>
      <c r="E246" s="44">
        <v>148114643.63010001</v>
      </c>
      <c r="F246" s="44">
        <v>0</v>
      </c>
      <c r="G246" s="44">
        <v>5267362.4550999999</v>
      </c>
      <c r="H246" s="44">
        <v>12560691.191199999</v>
      </c>
      <c r="I246" s="44">
        <v>4601460.1825999999</v>
      </c>
      <c r="J246" s="44">
        <f t="shared" si="70"/>
        <v>2300730.0913</v>
      </c>
      <c r="K246" s="44">
        <f t="shared" si="59"/>
        <v>2300730.0913</v>
      </c>
      <c r="L246" s="57">
        <v>88475234.943900004</v>
      </c>
      <c r="M246" s="49">
        <f t="shared" si="56"/>
        <v>256718662.31159997</v>
      </c>
      <c r="N246" s="48"/>
      <c r="O246" s="167"/>
      <c r="P246" s="50">
        <v>23</v>
      </c>
      <c r="Q246" s="167"/>
      <c r="R246" s="44" t="s">
        <v>612</v>
      </c>
      <c r="S246" s="44">
        <v>148993474.68669999</v>
      </c>
      <c r="T246" s="44">
        <f t="shared" si="64"/>
        <v>-2734288.17</v>
      </c>
      <c r="U246" s="44">
        <v>5298616.0948999999</v>
      </c>
      <c r="V246" s="44">
        <v>10113995.363399999</v>
      </c>
      <c r="W246" s="44">
        <v>4628762.7233999996</v>
      </c>
      <c r="X246" s="44">
        <v>0</v>
      </c>
      <c r="Y246" s="44">
        <f t="shared" si="67"/>
        <v>4628762.7233999996</v>
      </c>
      <c r="Z246" s="44">
        <v>89305920.304900005</v>
      </c>
      <c r="AA246" s="49">
        <f t="shared" si="57"/>
        <v>255606481.00330001</v>
      </c>
    </row>
    <row r="247" spans="1:27" ht="24.9" customHeight="1" x14ac:dyDescent="0.25">
      <c r="A247" s="165"/>
      <c r="B247" s="167"/>
      <c r="C247" s="40">
        <v>6</v>
      </c>
      <c r="D247" s="44" t="s">
        <v>613</v>
      </c>
      <c r="E247" s="44">
        <v>125892092.4307</v>
      </c>
      <c r="F247" s="44">
        <v>0</v>
      </c>
      <c r="G247" s="44">
        <v>4477067.6606999999</v>
      </c>
      <c r="H247" s="44">
        <v>11796837.905099999</v>
      </c>
      <c r="I247" s="44">
        <v>3911074.8026999999</v>
      </c>
      <c r="J247" s="44">
        <f t="shared" si="70"/>
        <v>1955537.4013499999</v>
      </c>
      <c r="K247" s="44">
        <f t="shared" si="59"/>
        <v>1955537.4013499999</v>
      </c>
      <c r="L247" s="57">
        <v>81146789.980299994</v>
      </c>
      <c r="M247" s="49">
        <f t="shared" si="56"/>
        <v>225268325.37814999</v>
      </c>
      <c r="N247" s="48"/>
      <c r="O247" s="167"/>
      <c r="P247" s="50">
        <v>24</v>
      </c>
      <c r="Q247" s="167"/>
      <c r="R247" s="44" t="s">
        <v>614</v>
      </c>
      <c r="S247" s="44">
        <v>123554851.1127</v>
      </c>
      <c r="T247" s="44">
        <f t="shared" si="64"/>
        <v>-2734288.17</v>
      </c>
      <c r="U247" s="44">
        <v>4393948.9570000004</v>
      </c>
      <c r="V247" s="44">
        <v>8748474.6939000003</v>
      </c>
      <c r="W247" s="44">
        <v>3838464.0021000002</v>
      </c>
      <c r="X247" s="44">
        <v>0</v>
      </c>
      <c r="Y247" s="44">
        <f t="shared" si="67"/>
        <v>3838464.0021000002</v>
      </c>
      <c r="Z247" s="44">
        <v>76205049.686000004</v>
      </c>
      <c r="AA247" s="49">
        <f t="shared" si="57"/>
        <v>214006500.28170002</v>
      </c>
    </row>
    <row r="248" spans="1:27" ht="24.9" customHeight="1" x14ac:dyDescent="0.25">
      <c r="A248" s="165"/>
      <c r="B248" s="167"/>
      <c r="C248" s="40">
        <v>7</v>
      </c>
      <c r="D248" s="44" t="s">
        <v>615</v>
      </c>
      <c r="E248" s="44">
        <v>126007885.8275</v>
      </c>
      <c r="F248" s="44">
        <v>0</v>
      </c>
      <c r="G248" s="44">
        <v>4481185.5910999998</v>
      </c>
      <c r="H248" s="44">
        <v>11226542.513699999</v>
      </c>
      <c r="I248" s="44">
        <v>3914672.1425000001</v>
      </c>
      <c r="J248" s="44">
        <f t="shared" si="70"/>
        <v>1957336.07125</v>
      </c>
      <c r="K248" s="44">
        <f t="shared" si="59"/>
        <v>1957336.07125</v>
      </c>
      <c r="L248" s="57">
        <v>75675348.716700003</v>
      </c>
      <c r="M248" s="49">
        <f t="shared" si="56"/>
        <v>219348298.72025001</v>
      </c>
      <c r="N248" s="48"/>
      <c r="O248" s="167"/>
      <c r="P248" s="50">
        <v>25</v>
      </c>
      <c r="Q248" s="167"/>
      <c r="R248" s="44" t="s">
        <v>616</v>
      </c>
      <c r="S248" s="44">
        <v>162781978.87079999</v>
      </c>
      <c r="T248" s="44">
        <f t="shared" si="64"/>
        <v>-2734288.17</v>
      </c>
      <c r="U248" s="44">
        <v>5788973.0743000004</v>
      </c>
      <c r="V248" s="44">
        <v>9069472.1862000003</v>
      </c>
      <c r="W248" s="44">
        <v>5057128.5582999997</v>
      </c>
      <c r="X248" s="44">
        <v>0</v>
      </c>
      <c r="Y248" s="44">
        <f t="shared" si="67"/>
        <v>5057128.5582999997</v>
      </c>
      <c r="Z248" s="44">
        <v>79284714.981600001</v>
      </c>
      <c r="AA248" s="49">
        <f t="shared" si="57"/>
        <v>259247979.50119996</v>
      </c>
    </row>
    <row r="249" spans="1:27" ht="24.9" customHeight="1" x14ac:dyDescent="0.25">
      <c r="A249" s="165"/>
      <c r="B249" s="167"/>
      <c r="C249" s="40">
        <v>8</v>
      </c>
      <c r="D249" s="44" t="s">
        <v>617</v>
      </c>
      <c r="E249" s="44">
        <v>146179652.57679999</v>
      </c>
      <c r="F249" s="44">
        <v>0</v>
      </c>
      <c r="G249" s="44">
        <v>5198548.8728</v>
      </c>
      <c r="H249" s="44">
        <v>12164437.3972</v>
      </c>
      <c r="I249" s="44">
        <v>4541346.0434999997</v>
      </c>
      <c r="J249" s="44">
        <f t="shared" si="70"/>
        <v>2270673.0217499998</v>
      </c>
      <c r="K249" s="44">
        <f t="shared" si="59"/>
        <v>2270673.0217499998</v>
      </c>
      <c r="L249" s="57">
        <v>84673557.090299994</v>
      </c>
      <c r="M249" s="49">
        <f t="shared" si="56"/>
        <v>250486868.95884997</v>
      </c>
      <c r="N249" s="48"/>
      <c r="O249" s="167"/>
      <c r="P249" s="50">
        <v>26</v>
      </c>
      <c r="Q249" s="167"/>
      <c r="R249" s="44" t="s">
        <v>618</v>
      </c>
      <c r="S249" s="44">
        <v>111420469.0228</v>
      </c>
      <c r="T249" s="44">
        <f t="shared" si="64"/>
        <v>-2734288.17</v>
      </c>
      <c r="U249" s="44">
        <v>3962417.0904999999</v>
      </c>
      <c r="V249" s="44">
        <v>8020389.1266000001</v>
      </c>
      <c r="W249" s="44">
        <v>3461486.5833999999</v>
      </c>
      <c r="X249" s="44">
        <v>0</v>
      </c>
      <c r="Y249" s="44">
        <f t="shared" si="67"/>
        <v>3461486.5833999999</v>
      </c>
      <c r="Z249" s="44">
        <v>69219761.927100003</v>
      </c>
      <c r="AA249" s="49">
        <f t="shared" si="57"/>
        <v>193350235.58039999</v>
      </c>
    </row>
    <row r="250" spans="1:27" ht="24.9" customHeight="1" x14ac:dyDescent="0.25">
      <c r="A250" s="165"/>
      <c r="B250" s="167"/>
      <c r="C250" s="40">
        <v>9</v>
      </c>
      <c r="D250" s="44" t="s">
        <v>619</v>
      </c>
      <c r="E250" s="44">
        <v>160888649.93830001</v>
      </c>
      <c r="F250" s="44">
        <v>0</v>
      </c>
      <c r="G250" s="44">
        <v>5721641.1111000003</v>
      </c>
      <c r="H250" s="44">
        <v>13105834.270400001</v>
      </c>
      <c r="I250" s="44">
        <v>4998308.7314999998</v>
      </c>
      <c r="J250" s="44">
        <f t="shared" si="70"/>
        <v>2499154.3657499999</v>
      </c>
      <c r="K250" s="44">
        <f t="shared" si="59"/>
        <v>2499154.3657499999</v>
      </c>
      <c r="L250" s="57">
        <v>93705363.721399993</v>
      </c>
      <c r="M250" s="49">
        <f t="shared" si="56"/>
        <v>275920643.40695</v>
      </c>
      <c r="N250" s="48"/>
      <c r="O250" s="167"/>
      <c r="P250" s="50">
        <v>27</v>
      </c>
      <c r="Q250" s="167"/>
      <c r="R250" s="44" t="s">
        <v>620</v>
      </c>
      <c r="S250" s="44">
        <v>134768369.90549999</v>
      </c>
      <c r="T250" s="44">
        <f t="shared" si="64"/>
        <v>-2734288.17</v>
      </c>
      <c r="U250" s="44">
        <v>4792732.4023000002</v>
      </c>
      <c r="V250" s="44">
        <v>9026627.5297999997</v>
      </c>
      <c r="W250" s="44">
        <v>4186833.0693000001</v>
      </c>
      <c r="X250" s="44">
        <v>0</v>
      </c>
      <c r="Y250" s="44">
        <f t="shared" si="67"/>
        <v>4186833.0693000001</v>
      </c>
      <c r="Z250" s="44">
        <v>78873661.297900006</v>
      </c>
      <c r="AA250" s="49">
        <f t="shared" si="57"/>
        <v>228913936.03479999</v>
      </c>
    </row>
    <row r="251" spans="1:27" ht="24.9" customHeight="1" x14ac:dyDescent="0.25">
      <c r="A251" s="165"/>
      <c r="B251" s="167"/>
      <c r="C251" s="40">
        <v>10</v>
      </c>
      <c r="D251" s="44" t="s">
        <v>621</v>
      </c>
      <c r="E251" s="44">
        <v>117070102.3409</v>
      </c>
      <c r="F251" s="44">
        <v>0</v>
      </c>
      <c r="G251" s="44">
        <v>4163333.5271999999</v>
      </c>
      <c r="H251" s="44">
        <v>10771721.588099999</v>
      </c>
      <c r="I251" s="44">
        <v>3637003.0759999999</v>
      </c>
      <c r="J251" s="44">
        <f t="shared" si="70"/>
        <v>1818501.5379999999</v>
      </c>
      <c r="K251" s="44">
        <f t="shared" si="59"/>
        <v>1818501.5379999999</v>
      </c>
      <c r="L251" s="57">
        <v>71311775.001699999</v>
      </c>
      <c r="M251" s="49">
        <f t="shared" si="56"/>
        <v>205135433.99590001</v>
      </c>
      <c r="N251" s="48"/>
      <c r="O251" s="167"/>
      <c r="P251" s="50">
        <v>28</v>
      </c>
      <c r="Q251" s="167"/>
      <c r="R251" s="44" t="s">
        <v>622</v>
      </c>
      <c r="S251" s="44">
        <v>135200485.12830001</v>
      </c>
      <c r="T251" s="44">
        <f t="shared" si="64"/>
        <v>-2734288.17</v>
      </c>
      <c r="U251" s="44">
        <v>4808099.6032999996</v>
      </c>
      <c r="V251" s="44">
        <v>9334073.0512000006</v>
      </c>
      <c r="W251" s="44">
        <v>4200257.5420000004</v>
      </c>
      <c r="X251" s="44">
        <v>0</v>
      </c>
      <c r="Y251" s="44">
        <f t="shared" si="67"/>
        <v>4200257.5420000004</v>
      </c>
      <c r="Z251" s="44">
        <v>81823308.335999995</v>
      </c>
      <c r="AA251" s="49">
        <f t="shared" si="57"/>
        <v>232631935.49079999</v>
      </c>
    </row>
    <row r="252" spans="1:27" ht="24.9" customHeight="1" x14ac:dyDescent="0.25">
      <c r="A252" s="165"/>
      <c r="B252" s="167"/>
      <c r="C252" s="40">
        <v>11</v>
      </c>
      <c r="D252" s="44" t="s">
        <v>623</v>
      </c>
      <c r="E252" s="44">
        <v>200879239.5767</v>
      </c>
      <c r="F252" s="44">
        <v>0</v>
      </c>
      <c r="G252" s="44">
        <v>7143816.0241</v>
      </c>
      <c r="H252" s="44">
        <v>16270338.0451</v>
      </c>
      <c r="I252" s="44">
        <v>6240691.6679999996</v>
      </c>
      <c r="J252" s="44">
        <f t="shared" si="70"/>
        <v>3120345.8339999998</v>
      </c>
      <c r="K252" s="44">
        <f t="shared" si="59"/>
        <v>3120345.8339999998</v>
      </c>
      <c r="L252" s="57">
        <v>124065764.30050001</v>
      </c>
      <c r="M252" s="49">
        <f t="shared" si="56"/>
        <v>351479503.78040004</v>
      </c>
      <c r="N252" s="48"/>
      <c r="O252" s="167"/>
      <c r="P252" s="50">
        <v>29</v>
      </c>
      <c r="Q252" s="167"/>
      <c r="R252" s="44" t="s">
        <v>624</v>
      </c>
      <c r="S252" s="44">
        <v>119142127.6557</v>
      </c>
      <c r="T252" s="44">
        <f t="shared" si="64"/>
        <v>-2734288.17</v>
      </c>
      <c r="U252" s="44">
        <v>4237020.4232000001</v>
      </c>
      <c r="V252" s="44">
        <v>8503444.8449000008</v>
      </c>
      <c r="W252" s="44">
        <v>3701374.4424000001</v>
      </c>
      <c r="X252" s="44">
        <v>0</v>
      </c>
      <c r="Y252" s="44">
        <f t="shared" si="67"/>
        <v>3701374.4424000001</v>
      </c>
      <c r="Z252" s="44">
        <v>73854221.594600007</v>
      </c>
      <c r="AA252" s="49">
        <f t="shared" si="57"/>
        <v>206703900.79079998</v>
      </c>
    </row>
    <row r="253" spans="1:27" ht="24.9" customHeight="1" x14ac:dyDescent="0.25">
      <c r="A253" s="165"/>
      <c r="B253" s="167"/>
      <c r="C253" s="40">
        <v>12</v>
      </c>
      <c r="D253" s="44" t="s">
        <v>625</v>
      </c>
      <c r="E253" s="44">
        <v>206736696.07260001</v>
      </c>
      <c r="F253" s="44">
        <v>0</v>
      </c>
      <c r="G253" s="44">
        <v>7352123.2221999997</v>
      </c>
      <c r="H253" s="44">
        <v>16335361.9703</v>
      </c>
      <c r="I253" s="44">
        <v>6422664.5789000001</v>
      </c>
      <c r="J253" s="44">
        <f t="shared" si="70"/>
        <v>3211332.28945</v>
      </c>
      <c r="K253" s="44">
        <f t="shared" si="59"/>
        <v>3211332.28945</v>
      </c>
      <c r="L253" s="57">
        <v>124689606.94949999</v>
      </c>
      <c r="M253" s="49">
        <f t="shared" si="56"/>
        <v>358325120.50405002</v>
      </c>
      <c r="N253" s="48"/>
      <c r="O253" s="168"/>
      <c r="P253" s="50">
        <v>30</v>
      </c>
      <c r="Q253" s="168"/>
      <c r="R253" s="44" t="s">
        <v>626</v>
      </c>
      <c r="S253" s="44">
        <v>132554537.47059999</v>
      </c>
      <c r="T253" s="44">
        <f t="shared" si="64"/>
        <v>-2734288.17</v>
      </c>
      <c r="U253" s="44">
        <v>4714002.4566000002</v>
      </c>
      <c r="V253" s="44">
        <v>9481393.7367000002</v>
      </c>
      <c r="W253" s="44">
        <v>4118056.1978000002</v>
      </c>
      <c r="X253" s="44">
        <v>0</v>
      </c>
      <c r="Y253" s="44">
        <f t="shared" si="67"/>
        <v>4118056.1978000002</v>
      </c>
      <c r="Z253" s="44">
        <v>83236710.040199995</v>
      </c>
      <c r="AA253" s="49">
        <f t="shared" si="57"/>
        <v>231370411.73190001</v>
      </c>
    </row>
    <row r="254" spans="1:27" ht="24.9" customHeight="1" x14ac:dyDescent="0.25">
      <c r="A254" s="165"/>
      <c r="B254" s="167"/>
      <c r="C254" s="40">
        <v>13</v>
      </c>
      <c r="D254" s="44" t="s">
        <v>627</v>
      </c>
      <c r="E254" s="44">
        <v>162041725.26010001</v>
      </c>
      <c r="F254" s="44">
        <v>0</v>
      </c>
      <c r="G254" s="44">
        <v>5762647.6281000003</v>
      </c>
      <c r="H254" s="44">
        <v>12834211.1864</v>
      </c>
      <c r="I254" s="44">
        <v>5034131.1865999997</v>
      </c>
      <c r="J254" s="44">
        <f t="shared" si="70"/>
        <v>2517065.5932999998</v>
      </c>
      <c r="K254" s="44">
        <f t="shared" si="59"/>
        <v>2517065.5932999998</v>
      </c>
      <c r="L254" s="57">
        <v>91099398.860799998</v>
      </c>
      <c r="M254" s="49">
        <f t="shared" si="56"/>
        <v>274255048.52869999</v>
      </c>
      <c r="N254" s="48"/>
      <c r="O254" s="40"/>
      <c r="P254" s="157" t="s">
        <v>628</v>
      </c>
      <c r="Q254" s="158"/>
      <c r="R254" s="45"/>
      <c r="S254" s="45">
        <f t="shared" ref="S254:W254" si="71">SUM(S224:S253)</f>
        <v>3777572147.3204002</v>
      </c>
      <c r="T254" s="45">
        <f t="shared" si="71"/>
        <v>-82028645.100000039</v>
      </c>
      <c r="U254" s="45">
        <f t="shared" si="71"/>
        <v>134340813.39090002</v>
      </c>
      <c r="V254" s="45">
        <f t="shared" si="71"/>
        <v>261144733.74470001</v>
      </c>
      <c r="W254" s="45">
        <f t="shared" si="71"/>
        <v>117357388.82139999</v>
      </c>
      <c r="X254" s="45">
        <f>SUM(X224:X253)</f>
        <v>0</v>
      </c>
      <c r="Y254" s="45">
        <f t="shared" si="67"/>
        <v>117357388.82139999</v>
      </c>
      <c r="Z254" s="45">
        <f>SUM(Z224:Z253)</f>
        <v>2273588017.0937996</v>
      </c>
      <c r="AA254" s="58">
        <f t="shared" si="57"/>
        <v>6481974455.2712002</v>
      </c>
    </row>
    <row r="255" spans="1:27" ht="24.9" customHeight="1" x14ac:dyDescent="0.25">
      <c r="A255" s="165"/>
      <c r="B255" s="167"/>
      <c r="C255" s="40">
        <v>14</v>
      </c>
      <c r="D255" s="44" t="s">
        <v>629</v>
      </c>
      <c r="E255" s="44">
        <v>154535176.6072</v>
      </c>
      <c r="F255" s="44">
        <v>0</v>
      </c>
      <c r="G255" s="44">
        <v>5495694.1953999996</v>
      </c>
      <c r="H255" s="44">
        <v>12307672.427999999</v>
      </c>
      <c r="I255" s="44">
        <v>4800926.1240999997</v>
      </c>
      <c r="J255" s="44">
        <f t="shared" si="70"/>
        <v>2400463.0620499998</v>
      </c>
      <c r="K255" s="44">
        <f t="shared" si="59"/>
        <v>2400463.0620499998</v>
      </c>
      <c r="L255" s="57">
        <v>86047760.827199996</v>
      </c>
      <c r="M255" s="49">
        <f t="shared" si="56"/>
        <v>260786767.11984998</v>
      </c>
      <c r="N255" s="48"/>
      <c r="O255" s="166">
        <v>30</v>
      </c>
      <c r="P255" s="50">
        <v>1</v>
      </c>
      <c r="Q255" s="166" t="s">
        <v>115</v>
      </c>
      <c r="R255" s="44" t="s">
        <v>630</v>
      </c>
      <c r="S255" s="44">
        <v>130458864.03730001</v>
      </c>
      <c r="T255" s="44">
        <f>-2536017.62</f>
        <v>-2536017.62</v>
      </c>
      <c r="U255" s="44">
        <v>4639474.5685999999</v>
      </c>
      <c r="V255" s="44">
        <v>10355242.966600001</v>
      </c>
      <c r="W255" s="44">
        <v>4052950.1581999999</v>
      </c>
      <c r="X255" s="44">
        <v>0</v>
      </c>
      <c r="Y255" s="44">
        <f t="shared" si="67"/>
        <v>4052950.1581999999</v>
      </c>
      <c r="Z255" s="44">
        <v>102727738.4356</v>
      </c>
      <c r="AA255" s="49">
        <f t="shared" si="57"/>
        <v>249698252.54629999</v>
      </c>
    </row>
    <row r="256" spans="1:27" ht="24.9" customHeight="1" x14ac:dyDescent="0.25">
      <c r="A256" s="165"/>
      <c r="B256" s="167"/>
      <c r="C256" s="40">
        <v>15</v>
      </c>
      <c r="D256" s="44" t="s">
        <v>631</v>
      </c>
      <c r="E256" s="44">
        <v>168662430.08579999</v>
      </c>
      <c r="F256" s="44">
        <v>0</v>
      </c>
      <c r="G256" s="44">
        <v>5998098.0277000004</v>
      </c>
      <c r="H256" s="44">
        <v>11970368.795600001</v>
      </c>
      <c r="I256" s="44">
        <v>5239815.8433999997</v>
      </c>
      <c r="J256" s="44">
        <f t="shared" si="70"/>
        <v>2619907.9216999998</v>
      </c>
      <c r="K256" s="44">
        <f t="shared" si="59"/>
        <v>2619907.9216999998</v>
      </c>
      <c r="L256" s="57">
        <v>82811653.644299999</v>
      </c>
      <c r="M256" s="49">
        <f t="shared" si="56"/>
        <v>272062458.47509998</v>
      </c>
      <c r="N256" s="48"/>
      <c r="O256" s="167"/>
      <c r="P256" s="50">
        <v>2</v>
      </c>
      <c r="Q256" s="167"/>
      <c r="R256" s="44" t="s">
        <v>632</v>
      </c>
      <c r="S256" s="44">
        <v>151501659.57749999</v>
      </c>
      <c r="T256" s="44">
        <f t="shared" ref="T256:T287" si="72">-2536017.62</f>
        <v>-2536017.62</v>
      </c>
      <c r="U256" s="44">
        <v>5387814.0202000001</v>
      </c>
      <c r="V256" s="44">
        <v>11763079.3462</v>
      </c>
      <c r="W256" s="44">
        <v>4706684.2078999998</v>
      </c>
      <c r="X256" s="44">
        <v>0</v>
      </c>
      <c r="Y256" s="44">
        <f t="shared" si="67"/>
        <v>4706684.2078999998</v>
      </c>
      <c r="Z256" s="44">
        <v>116234588.00130001</v>
      </c>
      <c r="AA256" s="49">
        <f t="shared" si="57"/>
        <v>287057807.53310001</v>
      </c>
    </row>
    <row r="257" spans="1:27" ht="24.9" customHeight="1" x14ac:dyDescent="0.25">
      <c r="A257" s="165"/>
      <c r="B257" s="167"/>
      <c r="C257" s="40">
        <v>16</v>
      </c>
      <c r="D257" s="44" t="s">
        <v>633</v>
      </c>
      <c r="E257" s="44">
        <v>147951988.0661</v>
      </c>
      <c r="F257" s="44">
        <v>0</v>
      </c>
      <c r="G257" s="44">
        <v>5261577.9776999997</v>
      </c>
      <c r="H257" s="44">
        <v>12317448.816199999</v>
      </c>
      <c r="I257" s="44">
        <v>4596406.9813000001</v>
      </c>
      <c r="J257" s="44">
        <f t="shared" si="70"/>
        <v>2298203.4906500001</v>
      </c>
      <c r="K257" s="44">
        <f t="shared" si="59"/>
        <v>2298203.4906500001</v>
      </c>
      <c r="L257" s="57">
        <v>86141555.963200003</v>
      </c>
      <c r="M257" s="49">
        <f t="shared" si="56"/>
        <v>253970774.31384999</v>
      </c>
      <c r="N257" s="48"/>
      <c r="O257" s="167"/>
      <c r="P257" s="50">
        <v>3</v>
      </c>
      <c r="Q257" s="167"/>
      <c r="R257" s="44" t="s">
        <v>634</v>
      </c>
      <c r="S257" s="44">
        <v>150912207.41870001</v>
      </c>
      <c r="T257" s="44">
        <f t="shared" si="72"/>
        <v>-2536017.62</v>
      </c>
      <c r="U257" s="44">
        <v>5366851.4868000001</v>
      </c>
      <c r="V257" s="44">
        <v>11003275.2358</v>
      </c>
      <c r="W257" s="44">
        <v>4688371.7671999997</v>
      </c>
      <c r="X257" s="44">
        <v>0</v>
      </c>
      <c r="Y257" s="44">
        <f t="shared" si="67"/>
        <v>4688371.7671999997</v>
      </c>
      <c r="Z257" s="44">
        <v>108944991.0231</v>
      </c>
      <c r="AA257" s="49">
        <f t="shared" si="57"/>
        <v>278379679.31159997</v>
      </c>
    </row>
    <row r="258" spans="1:27" ht="24.9" customHeight="1" x14ac:dyDescent="0.25">
      <c r="A258" s="165"/>
      <c r="B258" s="167"/>
      <c r="C258" s="40">
        <v>17</v>
      </c>
      <c r="D258" s="44" t="s">
        <v>635</v>
      </c>
      <c r="E258" s="44">
        <v>121340720.191</v>
      </c>
      <c r="F258" s="44">
        <v>0</v>
      </c>
      <c r="G258" s="44">
        <v>4315208.3963000001</v>
      </c>
      <c r="H258" s="44">
        <v>11277850.312200001</v>
      </c>
      <c r="I258" s="44">
        <v>3769677.8576000002</v>
      </c>
      <c r="J258" s="44">
        <f t="shared" si="70"/>
        <v>1884838.9288000001</v>
      </c>
      <c r="K258" s="44">
        <f t="shared" si="59"/>
        <v>1884838.9288000001</v>
      </c>
      <c r="L258" s="57">
        <v>76167598.189799994</v>
      </c>
      <c r="M258" s="49">
        <f t="shared" si="56"/>
        <v>214986216.01810002</v>
      </c>
      <c r="N258" s="48"/>
      <c r="O258" s="167"/>
      <c r="P258" s="50">
        <v>4</v>
      </c>
      <c r="Q258" s="167"/>
      <c r="R258" s="44" t="s">
        <v>636</v>
      </c>
      <c r="S258" s="44">
        <v>161684674.60159999</v>
      </c>
      <c r="T258" s="44">
        <f t="shared" si="72"/>
        <v>-2536017.62</v>
      </c>
      <c r="U258" s="44">
        <v>5749949.9286000002</v>
      </c>
      <c r="V258" s="44">
        <v>9928784.5105000008</v>
      </c>
      <c r="W258" s="44">
        <v>5023038.7359999996</v>
      </c>
      <c r="X258" s="44">
        <v>0</v>
      </c>
      <c r="Y258" s="44">
        <f t="shared" si="67"/>
        <v>5023038.7359999996</v>
      </c>
      <c r="Z258" s="44">
        <v>98636275.609500006</v>
      </c>
      <c r="AA258" s="49">
        <f t="shared" si="57"/>
        <v>278486705.76620001</v>
      </c>
    </row>
    <row r="259" spans="1:27" ht="24.9" customHeight="1" x14ac:dyDescent="0.25">
      <c r="A259" s="165"/>
      <c r="B259" s="168"/>
      <c r="C259" s="40">
        <v>18</v>
      </c>
      <c r="D259" s="44" t="s">
        <v>637</v>
      </c>
      <c r="E259" s="44">
        <v>150996284.67309999</v>
      </c>
      <c r="F259" s="44">
        <v>0</v>
      </c>
      <c r="G259" s="44">
        <v>5369841.5043000001</v>
      </c>
      <c r="H259" s="44">
        <v>11705111.307600001</v>
      </c>
      <c r="I259" s="44">
        <v>4690983.7852999996</v>
      </c>
      <c r="J259" s="44">
        <f t="shared" si="70"/>
        <v>2345491.8926499998</v>
      </c>
      <c r="K259" s="44">
        <f t="shared" si="59"/>
        <v>2345491.8926499998</v>
      </c>
      <c r="L259" s="57">
        <v>80266760.616600007</v>
      </c>
      <c r="M259" s="49">
        <f t="shared" si="56"/>
        <v>250683489.99424997</v>
      </c>
      <c r="N259" s="48"/>
      <c r="O259" s="167"/>
      <c r="P259" s="50">
        <v>5</v>
      </c>
      <c r="Q259" s="167"/>
      <c r="R259" s="44" t="s">
        <v>638</v>
      </c>
      <c r="S259" s="44">
        <v>164045321.87509999</v>
      </c>
      <c r="T259" s="44">
        <f t="shared" si="72"/>
        <v>-2536017.62</v>
      </c>
      <c r="U259" s="44">
        <v>5833901.0120999999</v>
      </c>
      <c r="V259" s="44">
        <v>13043749.721100001</v>
      </c>
      <c r="W259" s="44">
        <v>5096376.6867000004</v>
      </c>
      <c r="X259" s="44">
        <v>0</v>
      </c>
      <c r="Y259" s="44">
        <f t="shared" si="67"/>
        <v>5096376.6867000004</v>
      </c>
      <c r="Z259" s="44">
        <v>128521400.8353</v>
      </c>
      <c r="AA259" s="49">
        <f t="shared" si="57"/>
        <v>314004732.51029998</v>
      </c>
    </row>
    <row r="260" spans="1:27" ht="24.9" customHeight="1" x14ac:dyDescent="0.25">
      <c r="A260" s="40"/>
      <c r="B260" s="156" t="s">
        <v>603</v>
      </c>
      <c r="C260" s="157"/>
      <c r="D260" s="45"/>
      <c r="E260" s="45">
        <f>SUM(E242:E259)</f>
        <v>2753913918.7332006</v>
      </c>
      <c r="F260" s="45">
        <f t="shared" ref="F260:H260" si="73">SUM(F242:F259)</f>
        <v>0</v>
      </c>
      <c r="G260" s="45">
        <f t="shared" si="73"/>
        <v>97936722.694600001</v>
      </c>
      <c r="H260" s="45">
        <f t="shared" si="73"/>
        <v>229728564.74919999</v>
      </c>
      <c r="I260" s="45">
        <f t="shared" ref="I260:M260" si="74">SUM(I242:I259)</f>
        <v>85555519.242599994</v>
      </c>
      <c r="J260" s="45">
        <f t="shared" si="74"/>
        <v>42777759.621299997</v>
      </c>
      <c r="K260" s="45">
        <f t="shared" si="74"/>
        <v>42777759.621299997</v>
      </c>
      <c r="L260" s="45">
        <f t="shared" si="74"/>
        <v>1627439369.9272001</v>
      </c>
      <c r="M260" s="45">
        <f t="shared" si="74"/>
        <v>4751796335.7255001</v>
      </c>
      <c r="N260" s="48"/>
      <c r="O260" s="167"/>
      <c r="P260" s="50">
        <v>6</v>
      </c>
      <c r="Q260" s="167"/>
      <c r="R260" s="44" t="s">
        <v>639</v>
      </c>
      <c r="S260" s="44">
        <v>168605199.22679999</v>
      </c>
      <c r="T260" s="44">
        <f t="shared" si="72"/>
        <v>-2536017.62</v>
      </c>
      <c r="U260" s="44">
        <v>5996062.7416000003</v>
      </c>
      <c r="V260" s="44">
        <v>13503787.1523</v>
      </c>
      <c r="W260" s="44">
        <v>5238037.8590000002</v>
      </c>
      <c r="X260" s="44">
        <v>0</v>
      </c>
      <c r="Y260" s="44">
        <f t="shared" si="67"/>
        <v>5238037.8590000002</v>
      </c>
      <c r="Z260" s="44">
        <v>132935021.955</v>
      </c>
      <c r="AA260" s="49">
        <f t="shared" si="57"/>
        <v>323742091.31470001</v>
      </c>
    </row>
    <row r="261" spans="1:27" ht="24.9" customHeight="1" x14ac:dyDescent="0.25">
      <c r="A261" s="165">
        <v>13</v>
      </c>
      <c r="B261" s="166" t="s">
        <v>640</v>
      </c>
      <c r="C261" s="40">
        <v>1</v>
      </c>
      <c r="D261" s="44" t="s">
        <v>641</v>
      </c>
      <c r="E261" s="44">
        <v>177423847.41429999</v>
      </c>
      <c r="F261" s="44">
        <v>0</v>
      </c>
      <c r="G261" s="44">
        <v>6309678.0279000001</v>
      </c>
      <c r="H261" s="44">
        <v>12253859.323000001</v>
      </c>
      <c r="I261" s="44">
        <v>5512005.7631999999</v>
      </c>
      <c r="J261" s="44">
        <v>0</v>
      </c>
      <c r="K261" s="44">
        <f t="shared" si="59"/>
        <v>5512005.7631999999</v>
      </c>
      <c r="L261" s="57">
        <v>107198363.3048</v>
      </c>
      <c r="M261" s="49">
        <f t="shared" si="56"/>
        <v>308697753.83319998</v>
      </c>
      <c r="N261" s="48"/>
      <c r="O261" s="167"/>
      <c r="P261" s="50">
        <v>7</v>
      </c>
      <c r="Q261" s="167"/>
      <c r="R261" s="44" t="s">
        <v>642</v>
      </c>
      <c r="S261" s="44">
        <v>182791698.30700001</v>
      </c>
      <c r="T261" s="44">
        <f t="shared" si="72"/>
        <v>-2536017.62</v>
      </c>
      <c r="U261" s="44">
        <v>6500573.5096000005</v>
      </c>
      <c r="V261" s="44">
        <v>13934313.023600001</v>
      </c>
      <c r="W261" s="44">
        <v>5678768.1545000002</v>
      </c>
      <c r="X261" s="44">
        <v>0</v>
      </c>
      <c r="Y261" s="44">
        <f t="shared" si="67"/>
        <v>5678768.1545000002</v>
      </c>
      <c r="Z261" s="44">
        <v>137065507.75740001</v>
      </c>
      <c r="AA261" s="49">
        <f t="shared" si="57"/>
        <v>343434843.13210005</v>
      </c>
    </row>
    <row r="262" spans="1:27" ht="24.9" customHeight="1" x14ac:dyDescent="0.25">
      <c r="A262" s="165"/>
      <c r="B262" s="167"/>
      <c r="C262" s="40">
        <v>2</v>
      </c>
      <c r="D262" s="44" t="s">
        <v>643</v>
      </c>
      <c r="E262" s="44">
        <v>135007558.72850001</v>
      </c>
      <c r="F262" s="44">
        <v>0</v>
      </c>
      <c r="G262" s="44">
        <v>4801238.6119999997</v>
      </c>
      <c r="H262" s="44">
        <v>9327727.9688000008</v>
      </c>
      <c r="I262" s="44">
        <v>4194263.9202999999</v>
      </c>
      <c r="J262" s="44">
        <v>0</v>
      </c>
      <c r="K262" s="44">
        <f t="shared" si="59"/>
        <v>4194263.9202999999</v>
      </c>
      <c r="L262" s="57">
        <v>79124919.1294</v>
      </c>
      <c r="M262" s="49">
        <f t="shared" si="56"/>
        <v>232455708.35900003</v>
      </c>
      <c r="N262" s="48"/>
      <c r="O262" s="167"/>
      <c r="P262" s="50">
        <v>8</v>
      </c>
      <c r="Q262" s="167"/>
      <c r="R262" s="44" t="s">
        <v>644</v>
      </c>
      <c r="S262" s="44">
        <v>134527981.7317</v>
      </c>
      <c r="T262" s="44">
        <f t="shared" si="72"/>
        <v>-2536017.62</v>
      </c>
      <c r="U262" s="44">
        <v>4784183.5403000005</v>
      </c>
      <c r="V262" s="44">
        <v>10695610.84</v>
      </c>
      <c r="W262" s="44">
        <v>4179364.9580999999</v>
      </c>
      <c r="X262" s="44">
        <v>0</v>
      </c>
      <c r="Y262" s="44">
        <f t="shared" si="67"/>
        <v>4179364.9580999999</v>
      </c>
      <c r="Z262" s="44">
        <v>105993244.0939</v>
      </c>
      <c r="AA262" s="49">
        <f t="shared" si="57"/>
        <v>257644367.544</v>
      </c>
    </row>
    <row r="263" spans="1:27" ht="24.9" customHeight="1" x14ac:dyDescent="0.25">
      <c r="A263" s="165"/>
      <c r="B263" s="167"/>
      <c r="C263" s="40">
        <v>3</v>
      </c>
      <c r="D263" s="44" t="s">
        <v>645</v>
      </c>
      <c r="E263" s="44">
        <v>128727808.9632</v>
      </c>
      <c r="F263" s="44">
        <v>0</v>
      </c>
      <c r="G263" s="44">
        <v>4577913.5082999999</v>
      </c>
      <c r="H263" s="44">
        <v>8210520.2637</v>
      </c>
      <c r="I263" s="44">
        <v>3999171.6741999998</v>
      </c>
      <c r="J263" s="44">
        <v>0</v>
      </c>
      <c r="K263" s="44">
        <f t="shared" si="59"/>
        <v>3999171.6741999998</v>
      </c>
      <c r="L263" s="57">
        <v>68406374.968500003</v>
      </c>
      <c r="M263" s="49">
        <f t="shared" si="56"/>
        <v>213921789.3779</v>
      </c>
      <c r="N263" s="48"/>
      <c r="O263" s="167"/>
      <c r="P263" s="50">
        <v>9</v>
      </c>
      <c r="Q263" s="167"/>
      <c r="R263" s="44" t="s">
        <v>646</v>
      </c>
      <c r="S263" s="44">
        <v>159656323.46630001</v>
      </c>
      <c r="T263" s="44">
        <f t="shared" si="72"/>
        <v>-2536017.62</v>
      </c>
      <c r="U263" s="44">
        <v>5677816.2060000002</v>
      </c>
      <c r="V263" s="44">
        <v>12760544.5353</v>
      </c>
      <c r="W263" s="44">
        <v>4960024.1902000001</v>
      </c>
      <c r="X263" s="44">
        <v>0</v>
      </c>
      <c r="Y263" s="44">
        <f t="shared" si="67"/>
        <v>4960024.1902000001</v>
      </c>
      <c r="Z263" s="44">
        <v>125804316.737</v>
      </c>
      <c r="AA263" s="49">
        <f t="shared" si="57"/>
        <v>306323007.51480001</v>
      </c>
    </row>
    <row r="264" spans="1:27" ht="24.9" customHeight="1" x14ac:dyDescent="0.25">
      <c r="A264" s="165"/>
      <c r="B264" s="167"/>
      <c r="C264" s="40">
        <v>4</v>
      </c>
      <c r="D264" s="44" t="s">
        <v>647</v>
      </c>
      <c r="E264" s="44">
        <v>132918451.2167</v>
      </c>
      <c r="F264" s="44">
        <v>0</v>
      </c>
      <c r="G264" s="44">
        <v>4726944.2263000002</v>
      </c>
      <c r="H264" s="44">
        <v>9140991.6583999991</v>
      </c>
      <c r="I264" s="44">
        <v>4129361.8632999999</v>
      </c>
      <c r="J264" s="44">
        <v>0</v>
      </c>
      <c r="K264" s="44">
        <f t="shared" si="59"/>
        <v>4129361.8632999999</v>
      </c>
      <c r="L264" s="57">
        <v>77333362.035400003</v>
      </c>
      <c r="M264" s="49">
        <f t="shared" ref="M264:M327" si="75">E264+F264+G264+H264+I264-J264+L264</f>
        <v>228249111.00009999</v>
      </c>
      <c r="N264" s="48"/>
      <c r="O264" s="167"/>
      <c r="P264" s="50">
        <v>10</v>
      </c>
      <c r="Q264" s="167"/>
      <c r="R264" s="44" t="s">
        <v>648</v>
      </c>
      <c r="S264" s="44">
        <v>167152834.12040001</v>
      </c>
      <c r="T264" s="44">
        <f t="shared" si="72"/>
        <v>-2536017.62</v>
      </c>
      <c r="U264" s="44">
        <v>5944412.6599000003</v>
      </c>
      <c r="V264" s="44">
        <v>13062208.125700001</v>
      </c>
      <c r="W264" s="44">
        <v>5192917.4034000002</v>
      </c>
      <c r="X264" s="44">
        <v>0</v>
      </c>
      <c r="Y264" s="44">
        <f t="shared" si="67"/>
        <v>5192917.4034000002</v>
      </c>
      <c r="Z264" s="44">
        <v>128698491.65180001</v>
      </c>
      <c r="AA264" s="49">
        <f t="shared" ref="AA264:AA327" si="76">S264+T264+U264+V264+W264-X264+Z264</f>
        <v>317514846.34119999</v>
      </c>
    </row>
    <row r="265" spans="1:27" ht="24.9" customHeight="1" x14ac:dyDescent="0.25">
      <c r="A265" s="165"/>
      <c r="B265" s="167"/>
      <c r="C265" s="40">
        <v>5</v>
      </c>
      <c r="D265" s="44" t="s">
        <v>649</v>
      </c>
      <c r="E265" s="44">
        <v>140786541.7791</v>
      </c>
      <c r="F265" s="44">
        <v>0</v>
      </c>
      <c r="G265" s="44">
        <v>5006755.0795999998</v>
      </c>
      <c r="H265" s="44">
        <v>9639332.1030999999</v>
      </c>
      <c r="I265" s="44">
        <v>4373798.9057999998</v>
      </c>
      <c r="J265" s="44">
        <v>0</v>
      </c>
      <c r="K265" s="44">
        <f t="shared" si="59"/>
        <v>4373798.9057999998</v>
      </c>
      <c r="L265" s="57">
        <v>82114464.098399997</v>
      </c>
      <c r="M265" s="49">
        <f t="shared" si="75"/>
        <v>241920891.96600002</v>
      </c>
      <c r="N265" s="48"/>
      <c r="O265" s="167"/>
      <c r="P265" s="50">
        <v>11</v>
      </c>
      <c r="Q265" s="167"/>
      <c r="R265" s="44" t="s">
        <v>650</v>
      </c>
      <c r="S265" s="44">
        <v>120890911.7007</v>
      </c>
      <c r="T265" s="44">
        <f t="shared" si="72"/>
        <v>-2536017.62</v>
      </c>
      <c r="U265" s="44">
        <v>4299211.9742999999</v>
      </c>
      <c r="V265" s="44">
        <v>9786279.0609000009</v>
      </c>
      <c r="W265" s="44">
        <v>3755703.7102000001</v>
      </c>
      <c r="X265" s="44">
        <v>0</v>
      </c>
      <c r="Y265" s="44">
        <f t="shared" si="67"/>
        <v>3755703.7102000001</v>
      </c>
      <c r="Z265" s="44">
        <v>97269071.509599999</v>
      </c>
      <c r="AA265" s="49">
        <f t="shared" si="76"/>
        <v>233465160.33569998</v>
      </c>
    </row>
    <row r="266" spans="1:27" ht="24.9" customHeight="1" x14ac:dyDescent="0.25">
      <c r="A266" s="165"/>
      <c r="B266" s="167"/>
      <c r="C266" s="40">
        <v>6</v>
      </c>
      <c r="D266" s="44" t="s">
        <v>651</v>
      </c>
      <c r="E266" s="44">
        <v>143518964.2202</v>
      </c>
      <c r="F266" s="44">
        <v>0</v>
      </c>
      <c r="G266" s="44">
        <v>5103927.5064000003</v>
      </c>
      <c r="H266" s="44">
        <v>9905902.8372000009</v>
      </c>
      <c r="I266" s="44">
        <v>4458686.7517999997</v>
      </c>
      <c r="J266" s="44">
        <v>0</v>
      </c>
      <c r="K266" s="44">
        <f t="shared" ref="K266:K329" si="77">I266-J266</f>
        <v>4458686.7517999997</v>
      </c>
      <c r="L266" s="57">
        <v>84671956.4727</v>
      </c>
      <c r="M266" s="49">
        <f t="shared" si="75"/>
        <v>247659437.78829998</v>
      </c>
      <c r="N266" s="48"/>
      <c r="O266" s="167"/>
      <c r="P266" s="50">
        <v>12</v>
      </c>
      <c r="Q266" s="167"/>
      <c r="R266" s="44" t="s">
        <v>652</v>
      </c>
      <c r="S266" s="44">
        <v>126074761.6023</v>
      </c>
      <c r="T266" s="44">
        <f t="shared" si="72"/>
        <v>-2536017.62</v>
      </c>
      <c r="U266" s="44">
        <v>4483563.8767999997</v>
      </c>
      <c r="V266" s="44">
        <v>9751861.0672999993</v>
      </c>
      <c r="W266" s="44">
        <v>3916749.7644000002</v>
      </c>
      <c r="X266" s="44">
        <v>0</v>
      </c>
      <c r="Y266" s="44">
        <f t="shared" si="67"/>
        <v>3916749.7644000002</v>
      </c>
      <c r="Z266" s="44">
        <v>96938863.633399993</v>
      </c>
      <c r="AA266" s="49">
        <f t="shared" si="76"/>
        <v>238629782.3242</v>
      </c>
    </row>
    <row r="267" spans="1:27" ht="24.9" customHeight="1" x14ac:dyDescent="0.25">
      <c r="A267" s="165"/>
      <c r="B267" s="167"/>
      <c r="C267" s="40">
        <v>7</v>
      </c>
      <c r="D267" s="44" t="s">
        <v>653</v>
      </c>
      <c r="E267" s="44">
        <v>118260517.70479999</v>
      </c>
      <c r="F267" s="44">
        <v>0</v>
      </c>
      <c r="G267" s="44">
        <v>4205667.9583000001</v>
      </c>
      <c r="H267" s="44">
        <v>8337157.3219999997</v>
      </c>
      <c r="I267" s="44">
        <v>3673985.5699</v>
      </c>
      <c r="J267" s="44">
        <v>0</v>
      </c>
      <c r="K267" s="44">
        <f t="shared" si="77"/>
        <v>3673985.5699</v>
      </c>
      <c r="L267" s="57">
        <v>69621336.963400006</v>
      </c>
      <c r="M267" s="49">
        <f t="shared" si="75"/>
        <v>204098665.51839998</v>
      </c>
      <c r="N267" s="48"/>
      <c r="O267" s="167"/>
      <c r="P267" s="50">
        <v>13</v>
      </c>
      <c r="Q267" s="167"/>
      <c r="R267" s="44" t="s">
        <v>654</v>
      </c>
      <c r="S267" s="44">
        <v>123591490.2044</v>
      </c>
      <c r="T267" s="44">
        <f t="shared" si="72"/>
        <v>-2536017.62</v>
      </c>
      <c r="U267" s="44">
        <v>4395251.9435000001</v>
      </c>
      <c r="V267" s="44">
        <v>9791422.6084000003</v>
      </c>
      <c r="W267" s="44">
        <v>3839602.2644000002</v>
      </c>
      <c r="X267" s="44">
        <v>0</v>
      </c>
      <c r="Y267" s="44">
        <f t="shared" si="67"/>
        <v>3839602.2644000002</v>
      </c>
      <c r="Z267" s="44">
        <v>97318418.950499997</v>
      </c>
      <c r="AA267" s="49">
        <f t="shared" si="76"/>
        <v>236400168.35119998</v>
      </c>
    </row>
    <row r="268" spans="1:27" ht="24.9" customHeight="1" x14ac:dyDescent="0.25">
      <c r="A268" s="165"/>
      <c r="B268" s="167"/>
      <c r="C268" s="40">
        <v>8</v>
      </c>
      <c r="D268" s="44" t="s">
        <v>655</v>
      </c>
      <c r="E268" s="44">
        <v>145687497.4181</v>
      </c>
      <c r="F268" s="44">
        <v>0</v>
      </c>
      <c r="G268" s="44">
        <v>5181046.4872000003</v>
      </c>
      <c r="H268" s="44">
        <v>9526921.8783</v>
      </c>
      <c r="I268" s="44">
        <v>4526056.3170999996</v>
      </c>
      <c r="J268" s="44">
        <v>0</v>
      </c>
      <c r="K268" s="44">
        <f t="shared" si="77"/>
        <v>4526056.3170999996</v>
      </c>
      <c r="L268" s="57">
        <v>81035995.025399998</v>
      </c>
      <c r="M268" s="49">
        <f t="shared" si="75"/>
        <v>245957517.1261</v>
      </c>
      <c r="N268" s="48"/>
      <c r="O268" s="167"/>
      <c r="P268" s="50">
        <v>14</v>
      </c>
      <c r="Q268" s="167"/>
      <c r="R268" s="44" t="s">
        <v>656</v>
      </c>
      <c r="S268" s="44">
        <v>183565986.17879999</v>
      </c>
      <c r="T268" s="44">
        <f t="shared" si="72"/>
        <v>-2536017.62</v>
      </c>
      <c r="U268" s="44">
        <v>6528109.3074000003</v>
      </c>
      <c r="V268" s="44">
        <v>12978616.3587</v>
      </c>
      <c r="W268" s="44">
        <v>5702822.8646</v>
      </c>
      <c r="X268" s="44">
        <v>0</v>
      </c>
      <c r="Y268" s="44">
        <f t="shared" si="67"/>
        <v>5702822.8646</v>
      </c>
      <c r="Z268" s="44">
        <v>127896508.24079999</v>
      </c>
      <c r="AA268" s="49">
        <f t="shared" si="76"/>
        <v>334136025.33029997</v>
      </c>
    </row>
    <row r="269" spans="1:27" ht="24.9" customHeight="1" x14ac:dyDescent="0.25">
      <c r="A269" s="165"/>
      <c r="B269" s="167"/>
      <c r="C269" s="40">
        <v>9</v>
      </c>
      <c r="D269" s="44" t="s">
        <v>657</v>
      </c>
      <c r="E269" s="44">
        <v>155879831.4481</v>
      </c>
      <c r="F269" s="44">
        <v>0</v>
      </c>
      <c r="G269" s="44">
        <v>5543513.8049999997</v>
      </c>
      <c r="H269" s="44">
        <v>10663080.4553</v>
      </c>
      <c r="I269" s="44">
        <v>4842700.3574999999</v>
      </c>
      <c r="J269" s="44">
        <v>0</v>
      </c>
      <c r="K269" s="44">
        <f t="shared" si="77"/>
        <v>4842700.3574999999</v>
      </c>
      <c r="L269" s="57">
        <v>91936354.757599995</v>
      </c>
      <c r="M269" s="49">
        <f t="shared" si="75"/>
        <v>268865480.82349998</v>
      </c>
      <c r="N269" s="48"/>
      <c r="O269" s="167"/>
      <c r="P269" s="50">
        <v>15</v>
      </c>
      <c r="Q269" s="167"/>
      <c r="R269" s="44" t="s">
        <v>658</v>
      </c>
      <c r="S269" s="44">
        <v>125174853.3241</v>
      </c>
      <c r="T269" s="44">
        <f t="shared" si="72"/>
        <v>-2536017.62</v>
      </c>
      <c r="U269" s="44">
        <v>4451560.6732999999</v>
      </c>
      <c r="V269" s="44">
        <v>10064377.178099999</v>
      </c>
      <c r="W269" s="44">
        <v>3888792.4199000001</v>
      </c>
      <c r="X269" s="44">
        <v>0</v>
      </c>
      <c r="Y269" s="44">
        <f t="shared" si="67"/>
        <v>3888792.4199000001</v>
      </c>
      <c r="Z269" s="44">
        <v>99937158.148699999</v>
      </c>
      <c r="AA269" s="49">
        <f t="shared" si="76"/>
        <v>240980724.1241</v>
      </c>
    </row>
    <row r="270" spans="1:27" ht="24.9" customHeight="1" x14ac:dyDescent="0.25">
      <c r="A270" s="165"/>
      <c r="B270" s="167"/>
      <c r="C270" s="40">
        <v>10</v>
      </c>
      <c r="D270" s="44" t="s">
        <v>659</v>
      </c>
      <c r="E270" s="44">
        <v>136117324.29640001</v>
      </c>
      <c r="F270" s="44">
        <v>0</v>
      </c>
      <c r="G270" s="44">
        <v>4840704.9155999999</v>
      </c>
      <c r="H270" s="44">
        <v>9312443.2424999997</v>
      </c>
      <c r="I270" s="44">
        <v>4228740.8764000004</v>
      </c>
      <c r="J270" s="44">
        <v>0</v>
      </c>
      <c r="K270" s="44">
        <f t="shared" si="77"/>
        <v>4228740.8764000004</v>
      </c>
      <c r="L270" s="57">
        <v>78978276.733899996</v>
      </c>
      <c r="M270" s="49">
        <f t="shared" si="75"/>
        <v>233477490.06480002</v>
      </c>
      <c r="N270" s="48"/>
      <c r="O270" s="167"/>
      <c r="P270" s="50">
        <v>16</v>
      </c>
      <c r="Q270" s="167"/>
      <c r="R270" s="44" t="s">
        <v>660</v>
      </c>
      <c r="S270" s="44">
        <v>131353241.0196</v>
      </c>
      <c r="T270" s="44">
        <f t="shared" si="72"/>
        <v>-2536017.62</v>
      </c>
      <c r="U270" s="44">
        <v>4671281.0641000001</v>
      </c>
      <c r="V270" s="44">
        <v>10143299.625399999</v>
      </c>
      <c r="W270" s="44">
        <v>4080735.6625000001</v>
      </c>
      <c r="X270" s="44">
        <v>0</v>
      </c>
      <c r="Y270" s="44">
        <f t="shared" si="67"/>
        <v>4080735.6625000001</v>
      </c>
      <c r="Z270" s="44">
        <v>100694343.8828</v>
      </c>
      <c r="AA270" s="49">
        <f t="shared" si="76"/>
        <v>248406883.63440001</v>
      </c>
    </row>
    <row r="271" spans="1:27" ht="24.9" customHeight="1" x14ac:dyDescent="0.25">
      <c r="A271" s="165"/>
      <c r="B271" s="167"/>
      <c r="C271" s="40">
        <v>11</v>
      </c>
      <c r="D271" s="44" t="s">
        <v>661</v>
      </c>
      <c r="E271" s="44">
        <v>145872156.31720001</v>
      </c>
      <c r="F271" s="44">
        <v>0</v>
      </c>
      <c r="G271" s="44">
        <v>5187613.4634999996</v>
      </c>
      <c r="H271" s="44">
        <v>9696950.7789999992</v>
      </c>
      <c r="I271" s="44">
        <v>4531793.0933999997</v>
      </c>
      <c r="J271" s="44">
        <v>0</v>
      </c>
      <c r="K271" s="44">
        <f t="shared" si="77"/>
        <v>4531793.0933999997</v>
      </c>
      <c r="L271" s="57">
        <v>82667260.431700006</v>
      </c>
      <c r="M271" s="49">
        <f t="shared" si="75"/>
        <v>247955774.0848</v>
      </c>
      <c r="N271" s="48"/>
      <c r="O271" s="167"/>
      <c r="P271" s="50">
        <v>17</v>
      </c>
      <c r="Q271" s="167"/>
      <c r="R271" s="44" t="s">
        <v>662</v>
      </c>
      <c r="S271" s="44">
        <v>171615224.81459999</v>
      </c>
      <c r="T271" s="44">
        <f t="shared" si="72"/>
        <v>-2536017.62</v>
      </c>
      <c r="U271" s="44">
        <v>6103107.4967</v>
      </c>
      <c r="V271" s="44">
        <v>12594200.0197</v>
      </c>
      <c r="W271" s="44">
        <v>5331549.9693</v>
      </c>
      <c r="X271" s="44">
        <v>0</v>
      </c>
      <c r="Y271" s="44">
        <f t="shared" si="67"/>
        <v>5331549.9693</v>
      </c>
      <c r="Z271" s="44">
        <v>124208399.49770001</v>
      </c>
      <c r="AA271" s="49">
        <f t="shared" si="76"/>
        <v>317316464.17799997</v>
      </c>
    </row>
    <row r="272" spans="1:27" ht="24.9" customHeight="1" x14ac:dyDescent="0.25">
      <c r="A272" s="165"/>
      <c r="B272" s="167"/>
      <c r="C272" s="40">
        <v>12</v>
      </c>
      <c r="D272" s="44" t="s">
        <v>663</v>
      </c>
      <c r="E272" s="44">
        <v>102367286.2376</v>
      </c>
      <c r="F272" s="44">
        <v>0</v>
      </c>
      <c r="G272" s="44">
        <v>3640461.1113999998</v>
      </c>
      <c r="H272" s="44">
        <v>7418724.0173000004</v>
      </c>
      <c r="I272" s="44">
        <v>3180232.4204000002</v>
      </c>
      <c r="J272" s="44">
        <v>0</v>
      </c>
      <c r="K272" s="44">
        <f t="shared" si="77"/>
        <v>3180232.4204000002</v>
      </c>
      <c r="L272" s="57">
        <v>60809843.907300003</v>
      </c>
      <c r="M272" s="49">
        <f t="shared" si="75"/>
        <v>177416547.69399998</v>
      </c>
      <c r="N272" s="48"/>
      <c r="O272" s="167"/>
      <c r="P272" s="50">
        <v>18</v>
      </c>
      <c r="Q272" s="167"/>
      <c r="R272" s="44" t="s">
        <v>664</v>
      </c>
      <c r="S272" s="44">
        <v>148391426.38170001</v>
      </c>
      <c r="T272" s="44">
        <f t="shared" si="72"/>
        <v>-2536017.62</v>
      </c>
      <c r="U272" s="44">
        <v>5277205.608</v>
      </c>
      <c r="V272" s="44">
        <v>10254542.520199999</v>
      </c>
      <c r="W272" s="44">
        <v>4610058.9595999997</v>
      </c>
      <c r="X272" s="44">
        <v>0</v>
      </c>
      <c r="Y272" s="44">
        <f t="shared" si="67"/>
        <v>4610058.9595999997</v>
      </c>
      <c r="Z272" s="44">
        <v>101761613.53659999</v>
      </c>
      <c r="AA272" s="49">
        <f t="shared" si="76"/>
        <v>267758829.38610002</v>
      </c>
    </row>
    <row r="273" spans="1:27" ht="24.9" customHeight="1" x14ac:dyDescent="0.25">
      <c r="A273" s="165"/>
      <c r="B273" s="167"/>
      <c r="C273" s="40">
        <v>13</v>
      </c>
      <c r="D273" s="44" t="s">
        <v>665</v>
      </c>
      <c r="E273" s="44">
        <v>129743627.6215</v>
      </c>
      <c r="F273" s="44">
        <v>0</v>
      </c>
      <c r="G273" s="44">
        <v>4614038.8025000002</v>
      </c>
      <c r="H273" s="44">
        <v>8980374.3552999999</v>
      </c>
      <c r="I273" s="44">
        <v>4030729.9926999998</v>
      </c>
      <c r="J273" s="44">
        <v>0</v>
      </c>
      <c r="K273" s="44">
        <f t="shared" si="77"/>
        <v>4030729.9926999998</v>
      </c>
      <c r="L273" s="57">
        <v>75792391.946600005</v>
      </c>
      <c r="M273" s="49">
        <f t="shared" si="75"/>
        <v>223161162.71860003</v>
      </c>
      <c r="N273" s="48"/>
      <c r="O273" s="167"/>
      <c r="P273" s="50">
        <v>19</v>
      </c>
      <c r="Q273" s="167"/>
      <c r="R273" s="44" t="s">
        <v>666</v>
      </c>
      <c r="S273" s="44">
        <v>136225499.05230001</v>
      </c>
      <c r="T273" s="44">
        <f t="shared" si="72"/>
        <v>-2536017.62</v>
      </c>
      <c r="U273" s="44">
        <v>4844551.9062000001</v>
      </c>
      <c r="V273" s="44">
        <v>9786297.3004000001</v>
      </c>
      <c r="W273" s="44">
        <v>4232101.5288000004</v>
      </c>
      <c r="X273" s="44">
        <v>0</v>
      </c>
      <c r="Y273" s="44">
        <f t="shared" si="67"/>
        <v>4232101.5288000004</v>
      </c>
      <c r="Z273" s="44">
        <v>97269246.500499994</v>
      </c>
      <c r="AA273" s="49">
        <f t="shared" si="76"/>
        <v>249821678.66819999</v>
      </c>
    </row>
    <row r="274" spans="1:27" ht="24.9" customHeight="1" x14ac:dyDescent="0.25">
      <c r="A274" s="165"/>
      <c r="B274" s="167"/>
      <c r="C274" s="40">
        <v>14</v>
      </c>
      <c r="D274" s="44" t="s">
        <v>667</v>
      </c>
      <c r="E274" s="44">
        <v>126608650.50220001</v>
      </c>
      <c r="F274" s="44">
        <v>0</v>
      </c>
      <c r="G274" s="44">
        <v>4502550.4285000004</v>
      </c>
      <c r="H274" s="44">
        <v>8699576.7874999996</v>
      </c>
      <c r="I274" s="44">
        <v>3933336.0279999999</v>
      </c>
      <c r="J274" s="44">
        <v>0</v>
      </c>
      <c r="K274" s="44">
        <f t="shared" si="77"/>
        <v>3933336.0279999999</v>
      </c>
      <c r="L274" s="57">
        <v>73098406.6505</v>
      </c>
      <c r="M274" s="49">
        <f t="shared" si="75"/>
        <v>216842520.39669999</v>
      </c>
      <c r="N274" s="48"/>
      <c r="O274" s="167"/>
      <c r="P274" s="50">
        <v>20</v>
      </c>
      <c r="Q274" s="167"/>
      <c r="R274" s="44" t="s">
        <v>668</v>
      </c>
      <c r="S274" s="44">
        <v>123003857.96089999</v>
      </c>
      <c r="T274" s="44">
        <f t="shared" si="72"/>
        <v>-2536017.62</v>
      </c>
      <c r="U274" s="44">
        <v>4374354.1312999995</v>
      </c>
      <c r="V274" s="44">
        <v>9399236.2295999993</v>
      </c>
      <c r="W274" s="44">
        <v>3821346.3626999999</v>
      </c>
      <c r="X274" s="44">
        <v>0</v>
      </c>
      <c r="Y274" s="44">
        <f t="shared" si="67"/>
        <v>3821346.3626999999</v>
      </c>
      <c r="Z274" s="44">
        <v>93555764.073200002</v>
      </c>
      <c r="AA274" s="49">
        <f t="shared" si="76"/>
        <v>231618541.13769996</v>
      </c>
    </row>
    <row r="275" spans="1:27" ht="24.9" customHeight="1" x14ac:dyDescent="0.25">
      <c r="A275" s="165"/>
      <c r="B275" s="167"/>
      <c r="C275" s="40">
        <v>15</v>
      </c>
      <c r="D275" s="44" t="s">
        <v>669</v>
      </c>
      <c r="E275" s="44">
        <v>135789485.48609999</v>
      </c>
      <c r="F275" s="44">
        <v>0</v>
      </c>
      <c r="G275" s="44">
        <v>4829046.0694000004</v>
      </c>
      <c r="H275" s="44">
        <v>9296775.4859999996</v>
      </c>
      <c r="I275" s="44">
        <v>4218555.9467000002</v>
      </c>
      <c r="J275" s="44">
        <v>0</v>
      </c>
      <c r="K275" s="44">
        <f t="shared" si="77"/>
        <v>4218555.9467000002</v>
      </c>
      <c r="L275" s="57">
        <v>78827959.528999999</v>
      </c>
      <c r="M275" s="49">
        <f t="shared" si="75"/>
        <v>232961822.51719999</v>
      </c>
      <c r="N275" s="48"/>
      <c r="O275" s="167"/>
      <c r="P275" s="50">
        <v>21</v>
      </c>
      <c r="Q275" s="167"/>
      <c r="R275" s="44" t="s">
        <v>670</v>
      </c>
      <c r="S275" s="44">
        <v>151909040.14489999</v>
      </c>
      <c r="T275" s="44">
        <f t="shared" si="72"/>
        <v>-2536017.62</v>
      </c>
      <c r="U275" s="44">
        <v>5402301.5891000004</v>
      </c>
      <c r="V275" s="44">
        <v>11574081.334000001</v>
      </c>
      <c r="W275" s="44">
        <v>4719340.2520000003</v>
      </c>
      <c r="X275" s="44">
        <v>0</v>
      </c>
      <c r="Y275" s="44">
        <f t="shared" si="67"/>
        <v>4719340.2520000003</v>
      </c>
      <c r="Z275" s="44">
        <v>114421332.0326</v>
      </c>
      <c r="AA275" s="49">
        <f t="shared" si="76"/>
        <v>285490077.73259997</v>
      </c>
    </row>
    <row r="276" spans="1:27" ht="24.9" customHeight="1" x14ac:dyDescent="0.25">
      <c r="A276" s="165"/>
      <c r="B276" s="168"/>
      <c r="C276" s="40">
        <v>16</v>
      </c>
      <c r="D276" s="44" t="s">
        <v>671</v>
      </c>
      <c r="E276" s="44">
        <v>131997971.0168</v>
      </c>
      <c r="F276" s="44">
        <v>0</v>
      </c>
      <c r="G276" s="44">
        <v>4694209.4288999997</v>
      </c>
      <c r="H276" s="44">
        <v>9072684.6176999994</v>
      </c>
      <c r="I276" s="44">
        <v>4100765.4134</v>
      </c>
      <c r="J276" s="44">
        <v>0</v>
      </c>
      <c r="K276" s="44">
        <f t="shared" si="77"/>
        <v>4100765.4134</v>
      </c>
      <c r="L276" s="57">
        <v>76678021.019899994</v>
      </c>
      <c r="M276" s="49">
        <f t="shared" si="75"/>
        <v>226543651.49669999</v>
      </c>
      <c r="N276" s="48"/>
      <c r="O276" s="167"/>
      <c r="P276" s="50">
        <v>22</v>
      </c>
      <c r="Q276" s="167"/>
      <c r="R276" s="44" t="s">
        <v>672</v>
      </c>
      <c r="S276" s="44">
        <v>140707970.66960001</v>
      </c>
      <c r="T276" s="44">
        <f t="shared" si="72"/>
        <v>-2536017.62</v>
      </c>
      <c r="U276" s="44">
        <v>5003960.8756999997</v>
      </c>
      <c r="V276" s="44">
        <v>10606656.6511</v>
      </c>
      <c r="W276" s="44">
        <v>4371357.9463999998</v>
      </c>
      <c r="X276" s="44">
        <v>0</v>
      </c>
      <c r="Y276" s="44">
        <f t="shared" si="67"/>
        <v>4371357.9463999998</v>
      </c>
      <c r="Z276" s="44">
        <v>105139813.35089999</v>
      </c>
      <c r="AA276" s="49">
        <f t="shared" si="76"/>
        <v>263293741.87369999</v>
      </c>
    </row>
    <row r="277" spans="1:27" ht="24.9" customHeight="1" x14ac:dyDescent="0.25">
      <c r="A277" s="40"/>
      <c r="B277" s="156" t="s">
        <v>673</v>
      </c>
      <c r="C277" s="157"/>
      <c r="D277" s="45"/>
      <c r="E277" s="45">
        <f>SUM(E261:E276)</f>
        <v>2186707520.3708005</v>
      </c>
      <c r="F277" s="45">
        <f t="shared" ref="F277:H277" si="78">SUM(F261:F276)</f>
        <v>0</v>
      </c>
      <c r="G277" s="45">
        <f t="shared" si="78"/>
        <v>77765309.430800006</v>
      </c>
      <c r="H277" s="45">
        <f t="shared" si="78"/>
        <v>149483023.09509999</v>
      </c>
      <c r="I277" s="45">
        <f t="shared" ref="I277:J277" si="79">SUM(I261:I276)</f>
        <v>67934184.894099995</v>
      </c>
      <c r="J277" s="45">
        <f t="shared" si="79"/>
        <v>0</v>
      </c>
      <c r="K277" s="45">
        <f t="shared" si="77"/>
        <v>67934184.894099995</v>
      </c>
      <c r="L277" s="45">
        <f>SUM(L261:L276)</f>
        <v>1268295286.9744999</v>
      </c>
      <c r="M277" s="45">
        <f>SUM(M261:M276)</f>
        <v>3750185324.7652988</v>
      </c>
      <c r="N277" s="48"/>
      <c r="O277" s="167"/>
      <c r="P277" s="50">
        <v>23</v>
      </c>
      <c r="Q277" s="167"/>
      <c r="R277" s="44" t="s">
        <v>674</v>
      </c>
      <c r="S277" s="44">
        <v>145668097.34119999</v>
      </c>
      <c r="T277" s="44">
        <f t="shared" si="72"/>
        <v>-2536017.62</v>
      </c>
      <c r="U277" s="44">
        <v>5180356.5673000002</v>
      </c>
      <c r="V277" s="44">
        <v>11532549.923699999</v>
      </c>
      <c r="W277" s="44">
        <v>4525453.6172000002</v>
      </c>
      <c r="X277" s="44">
        <v>0</v>
      </c>
      <c r="Y277" s="44">
        <f t="shared" si="67"/>
        <v>4525453.6172000002</v>
      </c>
      <c r="Z277" s="44">
        <v>114022877.6955</v>
      </c>
      <c r="AA277" s="49">
        <f t="shared" si="76"/>
        <v>278393317.52489996</v>
      </c>
    </row>
    <row r="278" spans="1:27" ht="24.9" customHeight="1" x14ac:dyDescent="0.25">
      <c r="A278" s="165">
        <v>14</v>
      </c>
      <c r="B278" s="166" t="s">
        <v>99</v>
      </c>
      <c r="C278" s="40">
        <v>1</v>
      </c>
      <c r="D278" s="44" t="s">
        <v>675</v>
      </c>
      <c r="E278" s="44">
        <v>165350189.7762</v>
      </c>
      <c r="F278" s="44">
        <v>0</v>
      </c>
      <c r="G278" s="44">
        <v>5880305.6891000001</v>
      </c>
      <c r="H278" s="44">
        <v>11574087.620200001</v>
      </c>
      <c r="I278" s="44">
        <v>5136914.8640000001</v>
      </c>
      <c r="J278" s="44">
        <v>0</v>
      </c>
      <c r="K278" s="44">
        <f t="shared" si="77"/>
        <v>5136914.8640000001</v>
      </c>
      <c r="L278" s="57">
        <v>95433989.928499997</v>
      </c>
      <c r="M278" s="49">
        <f t="shared" si="75"/>
        <v>283375487.87800002</v>
      </c>
      <c r="N278" s="48"/>
      <c r="O278" s="167"/>
      <c r="P278" s="50">
        <v>24</v>
      </c>
      <c r="Q278" s="167"/>
      <c r="R278" s="44" t="s">
        <v>676</v>
      </c>
      <c r="S278" s="44">
        <v>124702514.5896</v>
      </c>
      <c r="T278" s="44">
        <f t="shared" si="72"/>
        <v>-2536017.62</v>
      </c>
      <c r="U278" s="44">
        <v>4434763.0141000003</v>
      </c>
      <c r="V278" s="44">
        <v>9746808.7174999993</v>
      </c>
      <c r="W278" s="44">
        <v>3874118.3281</v>
      </c>
      <c r="X278" s="44">
        <v>0</v>
      </c>
      <c r="Y278" s="44">
        <f t="shared" si="67"/>
        <v>3874118.3281</v>
      </c>
      <c r="Z278" s="44">
        <v>96890391.147100002</v>
      </c>
      <c r="AA278" s="49">
        <f t="shared" si="76"/>
        <v>237112578.17639998</v>
      </c>
    </row>
    <row r="279" spans="1:27" ht="24.9" customHeight="1" x14ac:dyDescent="0.25">
      <c r="A279" s="165"/>
      <c r="B279" s="167"/>
      <c r="C279" s="40">
        <v>2</v>
      </c>
      <c r="D279" s="44" t="s">
        <v>677</v>
      </c>
      <c r="E279" s="44">
        <v>139319418.12540001</v>
      </c>
      <c r="F279" s="44">
        <v>0</v>
      </c>
      <c r="G279" s="44">
        <v>4954580.1436000001</v>
      </c>
      <c r="H279" s="44">
        <v>10399261.2392</v>
      </c>
      <c r="I279" s="44">
        <v>4328219.9480999997</v>
      </c>
      <c r="J279" s="44">
        <v>0</v>
      </c>
      <c r="K279" s="44">
        <f t="shared" si="77"/>
        <v>4328219.9480999997</v>
      </c>
      <c r="L279" s="57">
        <v>84162649.434499994</v>
      </c>
      <c r="M279" s="49">
        <f t="shared" si="75"/>
        <v>243164128.8908</v>
      </c>
      <c r="N279" s="48"/>
      <c r="O279" s="167"/>
      <c r="P279" s="50">
        <v>25</v>
      </c>
      <c r="Q279" s="167"/>
      <c r="R279" s="44" t="s">
        <v>678</v>
      </c>
      <c r="S279" s="44">
        <v>114115082.48270001</v>
      </c>
      <c r="T279" s="44">
        <f t="shared" si="72"/>
        <v>-2536017.62</v>
      </c>
      <c r="U279" s="44">
        <v>4058244.9264000002</v>
      </c>
      <c r="V279" s="44">
        <v>9096916.0162000004</v>
      </c>
      <c r="W279" s="44">
        <v>3545199.8223000001</v>
      </c>
      <c r="X279" s="44">
        <v>0</v>
      </c>
      <c r="Y279" s="44">
        <f t="shared" si="67"/>
        <v>3545199.8223000001</v>
      </c>
      <c r="Z279" s="44">
        <v>90655289.485200003</v>
      </c>
      <c r="AA279" s="49">
        <f t="shared" si="76"/>
        <v>218934715.1128</v>
      </c>
    </row>
    <row r="280" spans="1:27" ht="24.9" customHeight="1" x14ac:dyDescent="0.25">
      <c r="A280" s="165"/>
      <c r="B280" s="167"/>
      <c r="C280" s="40">
        <v>3</v>
      </c>
      <c r="D280" s="44" t="s">
        <v>679</v>
      </c>
      <c r="E280" s="44">
        <v>188583598.78830001</v>
      </c>
      <c r="F280" s="44">
        <v>0</v>
      </c>
      <c r="G280" s="44">
        <v>6706549.3563999999</v>
      </c>
      <c r="H280" s="44">
        <v>13050668.7892</v>
      </c>
      <c r="I280" s="44">
        <v>5858704.4444000004</v>
      </c>
      <c r="J280" s="44">
        <v>0</v>
      </c>
      <c r="K280" s="44">
        <f t="shared" si="77"/>
        <v>5858704.4444000004</v>
      </c>
      <c r="L280" s="57">
        <v>109600380.29189999</v>
      </c>
      <c r="M280" s="49">
        <f t="shared" si="75"/>
        <v>323799901.67020005</v>
      </c>
      <c r="N280" s="48"/>
      <c r="O280" s="167"/>
      <c r="P280" s="50">
        <v>26</v>
      </c>
      <c r="Q280" s="167"/>
      <c r="R280" s="44" t="s">
        <v>680</v>
      </c>
      <c r="S280" s="44">
        <v>151266041.58790001</v>
      </c>
      <c r="T280" s="44">
        <f t="shared" si="72"/>
        <v>-2536017.62</v>
      </c>
      <c r="U280" s="44">
        <v>5379434.7989999996</v>
      </c>
      <c r="V280" s="44">
        <v>11605599.2422</v>
      </c>
      <c r="W280" s="44">
        <v>4699364.2916000001</v>
      </c>
      <c r="X280" s="44">
        <v>0</v>
      </c>
      <c r="Y280" s="44">
        <f t="shared" si="67"/>
        <v>4699364.2916000001</v>
      </c>
      <c r="Z280" s="44">
        <v>114723716.35160001</v>
      </c>
      <c r="AA280" s="49">
        <f t="shared" si="76"/>
        <v>285138138.6523</v>
      </c>
    </row>
    <row r="281" spans="1:27" ht="24.9" customHeight="1" x14ac:dyDescent="0.25">
      <c r="A281" s="165"/>
      <c r="B281" s="167"/>
      <c r="C281" s="40">
        <v>4</v>
      </c>
      <c r="D281" s="44" t="s">
        <v>681</v>
      </c>
      <c r="E281" s="44">
        <v>177275510.33019999</v>
      </c>
      <c r="F281" s="44">
        <v>0</v>
      </c>
      <c r="G281" s="44">
        <v>6304402.7548000002</v>
      </c>
      <c r="H281" s="44">
        <v>12426201.993000001</v>
      </c>
      <c r="I281" s="44">
        <v>5507397.3925000001</v>
      </c>
      <c r="J281" s="44">
        <v>0</v>
      </c>
      <c r="K281" s="44">
        <f t="shared" si="77"/>
        <v>5507397.3925000001</v>
      </c>
      <c r="L281" s="57">
        <v>103609215.98</v>
      </c>
      <c r="M281" s="49">
        <f t="shared" si="75"/>
        <v>305122728.45050001</v>
      </c>
      <c r="N281" s="48"/>
      <c r="O281" s="167"/>
      <c r="P281" s="50">
        <v>27</v>
      </c>
      <c r="Q281" s="167"/>
      <c r="R281" s="44" t="s">
        <v>682</v>
      </c>
      <c r="S281" s="44">
        <v>164808580.15700001</v>
      </c>
      <c r="T281" s="44">
        <f t="shared" si="72"/>
        <v>-2536017.62</v>
      </c>
      <c r="U281" s="44">
        <v>5861044.5674000001</v>
      </c>
      <c r="V281" s="44">
        <v>12742542.119000001</v>
      </c>
      <c r="W281" s="44">
        <v>5120088.7417000001</v>
      </c>
      <c r="X281" s="44">
        <v>0</v>
      </c>
      <c r="Y281" s="44">
        <f t="shared" si="67"/>
        <v>5120088.7417000001</v>
      </c>
      <c r="Z281" s="44">
        <v>125631600.6937</v>
      </c>
      <c r="AA281" s="49">
        <f t="shared" si="76"/>
        <v>311627838.65880001</v>
      </c>
    </row>
    <row r="282" spans="1:27" ht="24.9" customHeight="1" x14ac:dyDescent="0.25">
      <c r="A282" s="165"/>
      <c r="B282" s="167"/>
      <c r="C282" s="40">
        <v>5</v>
      </c>
      <c r="D282" s="44" t="s">
        <v>683</v>
      </c>
      <c r="E282" s="44">
        <v>171405002.9628</v>
      </c>
      <c r="F282" s="44">
        <v>0</v>
      </c>
      <c r="G282" s="44">
        <v>6095631.4318000004</v>
      </c>
      <c r="H282" s="44">
        <v>11584830.703500001</v>
      </c>
      <c r="I282" s="44">
        <v>5325019.0318999998</v>
      </c>
      <c r="J282" s="44">
        <v>0</v>
      </c>
      <c r="K282" s="44">
        <f t="shared" si="77"/>
        <v>5325019.0318999998</v>
      </c>
      <c r="L282" s="57">
        <v>95537059.5836</v>
      </c>
      <c r="M282" s="49">
        <f t="shared" si="75"/>
        <v>289947543.71359998</v>
      </c>
      <c r="N282" s="48"/>
      <c r="O282" s="167"/>
      <c r="P282" s="50">
        <v>28</v>
      </c>
      <c r="Q282" s="167"/>
      <c r="R282" s="44" t="s">
        <v>684</v>
      </c>
      <c r="S282" s="44">
        <v>126227703.7783</v>
      </c>
      <c r="T282" s="44">
        <f t="shared" si="72"/>
        <v>-2536017.62</v>
      </c>
      <c r="U282" s="44">
        <v>4489002.9194999998</v>
      </c>
      <c r="V282" s="44">
        <v>9812945.2541000005</v>
      </c>
      <c r="W282" s="44">
        <v>3921501.2009000001</v>
      </c>
      <c r="X282" s="44">
        <v>0</v>
      </c>
      <c r="Y282" s="44">
        <f t="shared" si="67"/>
        <v>3921501.2009000001</v>
      </c>
      <c r="Z282" s="44">
        <v>97524908.242500007</v>
      </c>
      <c r="AA282" s="49">
        <f t="shared" si="76"/>
        <v>239440043.7753</v>
      </c>
    </row>
    <row r="283" spans="1:27" ht="24.9" customHeight="1" x14ac:dyDescent="0.25">
      <c r="A283" s="165"/>
      <c r="B283" s="167"/>
      <c r="C283" s="40">
        <v>6</v>
      </c>
      <c r="D283" s="44" t="s">
        <v>685</v>
      </c>
      <c r="E283" s="44">
        <v>164800473.45809999</v>
      </c>
      <c r="F283" s="44">
        <v>0</v>
      </c>
      <c r="G283" s="44">
        <v>5860756.2709999997</v>
      </c>
      <c r="H283" s="44">
        <v>11055793.1295</v>
      </c>
      <c r="I283" s="44">
        <v>5119836.8918000003</v>
      </c>
      <c r="J283" s="44">
        <v>0</v>
      </c>
      <c r="K283" s="44">
        <f t="shared" si="77"/>
        <v>5119836.8918000003</v>
      </c>
      <c r="L283" s="57">
        <v>90461447.793200001</v>
      </c>
      <c r="M283" s="49">
        <f t="shared" si="75"/>
        <v>277298307.54359996</v>
      </c>
      <c r="N283" s="48"/>
      <c r="O283" s="167"/>
      <c r="P283" s="50">
        <v>29</v>
      </c>
      <c r="Q283" s="167"/>
      <c r="R283" s="44" t="s">
        <v>686</v>
      </c>
      <c r="S283" s="44">
        <v>151803442.39649999</v>
      </c>
      <c r="T283" s="44">
        <f t="shared" si="72"/>
        <v>-2536017.62</v>
      </c>
      <c r="U283" s="44">
        <v>5398546.2439000001</v>
      </c>
      <c r="V283" s="44">
        <v>10655374.4363</v>
      </c>
      <c r="W283" s="44">
        <v>4716059.6591999996</v>
      </c>
      <c r="X283" s="44">
        <v>0</v>
      </c>
      <c r="Y283" s="44">
        <f t="shared" si="67"/>
        <v>4716059.6591999996</v>
      </c>
      <c r="Z283" s="44">
        <v>105607214.1126</v>
      </c>
      <c r="AA283" s="49">
        <f t="shared" si="76"/>
        <v>275644619.22850001</v>
      </c>
    </row>
    <row r="284" spans="1:27" ht="24.9" customHeight="1" x14ac:dyDescent="0.25">
      <c r="A284" s="165"/>
      <c r="B284" s="167"/>
      <c r="C284" s="40">
        <v>7</v>
      </c>
      <c r="D284" s="44" t="s">
        <v>687</v>
      </c>
      <c r="E284" s="44">
        <v>166396716.88589999</v>
      </c>
      <c r="F284" s="44">
        <v>0</v>
      </c>
      <c r="G284" s="44">
        <v>5917523.0597999999</v>
      </c>
      <c r="H284" s="44">
        <v>11776801.759099999</v>
      </c>
      <c r="I284" s="44">
        <v>5169427.1984000001</v>
      </c>
      <c r="J284" s="44">
        <v>0</v>
      </c>
      <c r="K284" s="44">
        <f t="shared" si="77"/>
        <v>5169427.1984000001</v>
      </c>
      <c r="L284" s="57">
        <v>97378839.073100001</v>
      </c>
      <c r="M284" s="49">
        <f t="shared" si="75"/>
        <v>286639307.9763</v>
      </c>
      <c r="N284" s="48"/>
      <c r="O284" s="167"/>
      <c r="P284" s="50">
        <v>30</v>
      </c>
      <c r="Q284" s="167"/>
      <c r="R284" s="44" t="s">
        <v>688</v>
      </c>
      <c r="S284" s="44">
        <v>128172756.7128</v>
      </c>
      <c r="T284" s="44">
        <f t="shared" si="72"/>
        <v>-2536017.62</v>
      </c>
      <c r="U284" s="44">
        <v>4558174.3299000002</v>
      </c>
      <c r="V284" s="44">
        <v>10166883.338</v>
      </c>
      <c r="W284" s="44">
        <v>3981927.9312999998</v>
      </c>
      <c r="X284" s="44">
        <v>0</v>
      </c>
      <c r="Y284" s="44">
        <f t="shared" si="67"/>
        <v>3981927.9312999998</v>
      </c>
      <c r="Z284" s="44">
        <v>100920607.14929999</v>
      </c>
      <c r="AA284" s="49">
        <f t="shared" si="76"/>
        <v>245264331.84130001</v>
      </c>
    </row>
    <row r="285" spans="1:27" ht="24.9" customHeight="1" x14ac:dyDescent="0.25">
      <c r="A285" s="165"/>
      <c r="B285" s="167"/>
      <c r="C285" s="40">
        <v>8</v>
      </c>
      <c r="D285" s="44" t="s">
        <v>689</v>
      </c>
      <c r="E285" s="44">
        <v>180094041.6661</v>
      </c>
      <c r="F285" s="44">
        <v>0</v>
      </c>
      <c r="G285" s="44">
        <v>6404637.4497999996</v>
      </c>
      <c r="H285" s="44">
        <v>12692116.1041</v>
      </c>
      <c r="I285" s="44">
        <v>5594960.3734999998</v>
      </c>
      <c r="J285" s="44">
        <v>0</v>
      </c>
      <c r="K285" s="44">
        <f t="shared" si="77"/>
        <v>5594960.3734999998</v>
      </c>
      <c r="L285" s="57">
        <v>106160408.68099999</v>
      </c>
      <c r="M285" s="49">
        <f t="shared" si="75"/>
        <v>310946164.27449995</v>
      </c>
      <c r="N285" s="48"/>
      <c r="O285" s="167"/>
      <c r="P285" s="50">
        <v>31</v>
      </c>
      <c r="Q285" s="167"/>
      <c r="R285" s="44" t="s">
        <v>690</v>
      </c>
      <c r="S285" s="44">
        <v>128732288.061</v>
      </c>
      <c r="T285" s="44">
        <f t="shared" si="72"/>
        <v>-2536017.62</v>
      </c>
      <c r="U285" s="44">
        <v>4578072.7973999996</v>
      </c>
      <c r="V285" s="44">
        <v>10392871.1174</v>
      </c>
      <c r="W285" s="44">
        <v>3999310.8256999999</v>
      </c>
      <c r="X285" s="44">
        <v>0</v>
      </c>
      <c r="Y285" s="44">
        <f t="shared" si="67"/>
        <v>3999310.8256999999</v>
      </c>
      <c r="Z285" s="44">
        <v>103088744.7146</v>
      </c>
      <c r="AA285" s="49">
        <f t="shared" si="76"/>
        <v>248255269.89610001</v>
      </c>
    </row>
    <row r="286" spans="1:27" ht="24.9" customHeight="1" x14ac:dyDescent="0.25">
      <c r="A286" s="165"/>
      <c r="B286" s="167"/>
      <c r="C286" s="40">
        <v>9</v>
      </c>
      <c r="D286" s="44" t="s">
        <v>691</v>
      </c>
      <c r="E286" s="44">
        <v>163872313.18309999</v>
      </c>
      <c r="F286" s="44">
        <v>0</v>
      </c>
      <c r="G286" s="44">
        <v>5827748.3491000002</v>
      </c>
      <c r="H286" s="44">
        <v>10647410.047800001</v>
      </c>
      <c r="I286" s="44">
        <v>5091001.8459999999</v>
      </c>
      <c r="J286" s="44">
        <v>0</v>
      </c>
      <c r="K286" s="44">
        <f t="shared" si="77"/>
        <v>5091001.8459999999</v>
      </c>
      <c r="L286" s="57">
        <v>86543400.974099994</v>
      </c>
      <c r="M286" s="49">
        <f t="shared" si="75"/>
        <v>271981874.40009999</v>
      </c>
      <c r="N286" s="48"/>
      <c r="O286" s="167"/>
      <c r="P286" s="50">
        <v>32</v>
      </c>
      <c r="Q286" s="167"/>
      <c r="R286" s="44" t="s">
        <v>692</v>
      </c>
      <c r="S286" s="44">
        <v>128107172.76010001</v>
      </c>
      <c r="T286" s="44">
        <f t="shared" si="72"/>
        <v>-2536017.62</v>
      </c>
      <c r="U286" s="44">
        <v>4555841.9850000003</v>
      </c>
      <c r="V286" s="44">
        <v>9918406.2178000007</v>
      </c>
      <c r="W286" s="44">
        <v>3979890.4423000002</v>
      </c>
      <c r="X286" s="44">
        <v>0</v>
      </c>
      <c r="Y286" s="44">
        <f t="shared" si="67"/>
        <v>3979890.4423000002</v>
      </c>
      <c r="Z286" s="44">
        <v>98536705.7729</v>
      </c>
      <c r="AA286" s="49">
        <f t="shared" si="76"/>
        <v>242561999.55809999</v>
      </c>
    </row>
    <row r="287" spans="1:27" ht="24.9" customHeight="1" x14ac:dyDescent="0.25">
      <c r="A287" s="165"/>
      <c r="B287" s="167"/>
      <c r="C287" s="40">
        <v>10</v>
      </c>
      <c r="D287" s="44" t="s">
        <v>693</v>
      </c>
      <c r="E287" s="44">
        <v>153248062.93619999</v>
      </c>
      <c r="F287" s="44">
        <v>0</v>
      </c>
      <c r="G287" s="44">
        <v>5449920.9075999996</v>
      </c>
      <c r="H287" s="44">
        <v>10667236.417199999</v>
      </c>
      <c r="I287" s="44">
        <v>4760939.5153000001</v>
      </c>
      <c r="J287" s="44">
        <v>0</v>
      </c>
      <c r="K287" s="44">
        <f t="shared" si="77"/>
        <v>4760939.5153000001</v>
      </c>
      <c r="L287" s="57">
        <v>86733616.109999999</v>
      </c>
      <c r="M287" s="49">
        <f t="shared" si="75"/>
        <v>260859775.88629997</v>
      </c>
      <c r="N287" s="48"/>
      <c r="O287" s="168"/>
      <c r="P287" s="50">
        <v>33</v>
      </c>
      <c r="Q287" s="168"/>
      <c r="R287" s="44" t="s">
        <v>694</v>
      </c>
      <c r="S287" s="44">
        <v>147667814.0158</v>
      </c>
      <c r="T287" s="44">
        <f t="shared" si="72"/>
        <v>-2536017.62</v>
      </c>
      <c r="U287" s="44">
        <v>5251471.9700999996</v>
      </c>
      <c r="V287" s="44">
        <v>10499280.536699999</v>
      </c>
      <c r="W287" s="44">
        <v>4587578.5795999998</v>
      </c>
      <c r="X287" s="44">
        <v>0</v>
      </c>
      <c r="Y287" s="44">
        <f t="shared" si="67"/>
        <v>4587578.5795999998</v>
      </c>
      <c r="Z287" s="44">
        <v>104109641.77320001</v>
      </c>
      <c r="AA287" s="49">
        <f t="shared" si="76"/>
        <v>269579769.2554</v>
      </c>
    </row>
    <row r="288" spans="1:27" ht="24.9" customHeight="1" x14ac:dyDescent="0.25">
      <c r="A288" s="165"/>
      <c r="B288" s="167"/>
      <c r="C288" s="40">
        <v>11</v>
      </c>
      <c r="D288" s="44" t="s">
        <v>695</v>
      </c>
      <c r="E288" s="44">
        <v>160440420.595</v>
      </c>
      <c r="F288" s="44">
        <v>0</v>
      </c>
      <c r="G288" s="44">
        <v>5705700.8477999996</v>
      </c>
      <c r="H288" s="44">
        <v>10673784.408500001</v>
      </c>
      <c r="I288" s="44">
        <v>4984383.6432999996</v>
      </c>
      <c r="J288" s="44">
        <v>0</v>
      </c>
      <c r="K288" s="44">
        <f t="shared" si="77"/>
        <v>4984383.6432999996</v>
      </c>
      <c r="L288" s="57">
        <v>86796437.852200001</v>
      </c>
      <c r="M288" s="49">
        <f t="shared" si="75"/>
        <v>268600727.34679997</v>
      </c>
      <c r="N288" s="48"/>
      <c r="O288" s="40"/>
      <c r="P288" s="157" t="s">
        <v>696</v>
      </c>
      <c r="Q288" s="158"/>
      <c r="R288" s="45"/>
      <c r="S288" s="45">
        <f>SUM(S255:S287)</f>
        <v>4765112521.2992001</v>
      </c>
      <c r="T288" s="45">
        <f t="shared" ref="T288:AA288" si="80">SUM(T255:T287)</f>
        <v>-83688581.460000008</v>
      </c>
      <c r="U288" s="45">
        <f t="shared" si="80"/>
        <v>169460454.24010003</v>
      </c>
      <c r="V288" s="45">
        <f t="shared" si="80"/>
        <v>362951642.32980007</v>
      </c>
      <c r="W288" s="45">
        <f t="shared" si="80"/>
        <v>148037189.26590002</v>
      </c>
      <c r="X288" s="45">
        <f t="shared" si="80"/>
        <v>0</v>
      </c>
      <c r="Y288" s="45">
        <f t="shared" si="67"/>
        <v>148037189.26590002</v>
      </c>
      <c r="Z288" s="45">
        <f t="shared" si="80"/>
        <v>3593683806.5953999</v>
      </c>
      <c r="AA288" s="45">
        <f t="shared" si="80"/>
        <v>8955557032.270401</v>
      </c>
    </row>
    <row r="289" spans="1:27" ht="24.9" customHeight="1" x14ac:dyDescent="0.25">
      <c r="A289" s="165"/>
      <c r="B289" s="167"/>
      <c r="C289" s="40">
        <v>12</v>
      </c>
      <c r="D289" s="44" t="s">
        <v>697</v>
      </c>
      <c r="E289" s="44">
        <v>155776401.01429999</v>
      </c>
      <c r="F289" s="44">
        <v>0</v>
      </c>
      <c r="G289" s="44">
        <v>5539835.5354000004</v>
      </c>
      <c r="H289" s="44">
        <v>10635864.4252</v>
      </c>
      <c r="I289" s="44">
        <v>4839487.0965</v>
      </c>
      <c r="J289" s="44">
        <v>0</v>
      </c>
      <c r="K289" s="44">
        <f t="shared" si="77"/>
        <v>4839487.0965</v>
      </c>
      <c r="L289" s="57">
        <v>86432631.718400002</v>
      </c>
      <c r="M289" s="49">
        <f t="shared" si="75"/>
        <v>263224219.78980002</v>
      </c>
      <c r="N289" s="48"/>
      <c r="O289" s="166">
        <v>31</v>
      </c>
      <c r="P289" s="50">
        <v>1</v>
      </c>
      <c r="Q289" s="166" t="s">
        <v>116</v>
      </c>
      <c r="R289" s="44" t="s">
        <v>698</v>
      </c>
      <c r="S289" s="44">
        <v>174186995.01289999</v>
      </c>
      <c r="T289" s="44">
        <v>0</v>
      </c>
      <c r="U289" s="44">
        <v>6194566.6897999998</v>
      </c>
      <c r="V289" s="44">
        <v>10218489.434</v>
      </c>
      <c r="W289" s="44">
        <v>5411446.8510999996</v>
      </c>
      <c r="X289" s="44">
        <f t="shared" ref="X289:X329" si="81">W289/2</f>
        <v>2705723.4255499998</v>
      </c>
      <c r="Y289" s="44">
        <f t="shared" si="67"/>
        <v>2705723.4255499998</v>
      </c>
      <c r="Z289" s="44">
        <v>87547206.166700006</v>
      </c>
      <c r="AA289" s="49">
        <f t="shared" si="76"/>
        <v>280852980.72894996</v>
      </c>
    </row>
    <row r="290" spans="1:27" ht="24.9" customHeight="1" x14ac:dyDescent="0.25">
      <c r="A290" s="165"/>
      <c r="B290" s="167"/>
      <c r="C290" s="40">
        <v>13</v>
      </c>
      <c r="D290" s="44" t="s">
        <v>699</v>
      </c>
      <c r="E290" s="44">
        <v>201750817.64129999</v>
      </c>
      <c r="F290" s="44">
        <v>0</v>
      </c>
      <c r="G290" s="44">
        <v>7174811.7275</v>
      </c>
      <c r="H290" s="44">
        <v>13607777.000299999</v>
      </c>
      <c r="I290" s="44">
        <v>6267768.8810000001</v>
      </c>
      <c r="J290" s="44">
        <v>0</v>
      </c>
      <c r="K290" s="44">
        <f t="shared" si="77"/>
        <v>6267768.8810000001</v>
      </c>
      <c r="L290" s="57">
        <v>114945303.11650001</v>
      </c>
      <c r="M290" s="49">
        <f t="shared" si="75"/>
        <v>343746478.36659998</v>
      </c>
      <c r="N290" s="48"/>
      <c r="O290" s="167"/>
      <c r="P290" s="50">
        <v>2</v>
      </c>
      <c r="Q290" s="167"/>
      <c r="R290" s="44" t="s">
        <v>293</v>
      </c>
      <c r="S290" s="44">
        <v>175711791.44580001</v>
      </c>
      <c r="T290" s="44">
        <v>0</v>
      </c>
      <c r="U290" s="44">
        <v>6248792.6277999999</v>
      </c>
      <c r="V290" s="44">
        <v>10429922.068399999</v>
      </c>
      <c r="W290" s="44">
        <v>5458817.5221999995</v>
      </c>
      <c r="X290" s="44">
        <f t="shared" si="81"/>
        <v>2729408.7610999998</v>
      </c>
      <c r="Y290" s="44">
        <f t="shared" si="67"/>
        <v>2729408.7610999998</v>
      </c>
      <c r="Z290" s="44">
        <v>89575700.9736</v>
      </c>
      <c r="AA290" s="49">
        <f t="shared" si="76"/>
        <v>284695615.87669998</v>
      </c>
    </row>
    <row r="291" spans="1:27" ht="24.9" customHeight="1" x14ac:dyDescent="0.25">
      <c r="A291" s="165"/>
      <c r="B291" s="167"/>
      <c r="C291" s="40">
        <v>14</v>
      </c>
      <c r="D291" s="44" t="s">
        <v>700</v>
      </c>
      <c r="E291" s="44">
        <v>138429439.1647</v>
      </c>
      <c r="F291" s="44">
        <v>0</v>
      </c>
      <c r="G291" s="44">
        <v>4922930.0538999997</v>
      </c>
      <c r="H291" s="44">
        <v>10269103.9515</v>
      </c>
      <c r="I291" s="44">
        <v>4300571.0765000004</v>
      </c>
      <c r="J291" s="44">
        <v>0</v>
      </c>
      <c r="K291" s="44">
        <f t="shared" si="77"/>
        <v>4300571.0765000004</v>
      </c>
      <c r="L291" s="57">
        <v>82913914.191</v>
      </c>
      <c r="M291" s="49">
        <f t="shared" si="75"/>
        <v>240835958.43760002</v>
      </c>
      <c r="N291" s="48"/>
      <c r="O291" s="167"/>
      <c r="P291" s="50">
        <v>3</v>
      </c>
      <c r="Q291" s="167"/>
      <c r="R291" s="44" t="s">
        <v>701</v>
      </c>
      <c r="S291" s="44">
        <v>174946108.2489</v>
      </c>
      <c r="T291" s="44">
        <v>0</v>
      </c>
      <c r="U291" s="44">
        <v>6221562.8359000003</v>
      </c>
      <c r="V291" s="44">
        <v>10276618.8168</v>
      </c>
      <c r="W291" s="44">
        <v>5435030.1326000001</v>
      </c>
      <c r="X291" s="44">
        <f t="shared" si="81"/>
        <v>2717515.0663000001</v>
      </c>
      <c r="Y291" s="44">
        <f t="shared" si="67"/>
        <v>2717515.0663000001</v>
      </c>
      <c r="Z291" s="44">
        <v>88104902.245800003</v>
      </c>
      <c r="AA291" s="49">
        <f t="shared" si="76"/>
        <v>282266707.2137</v>
      </c>
    </row>
    <row r="292" spans="1:27" ht="24.9" customHeight="1" x14ac:dyDescent="0.25">
      <c r="A292" s="165"/>
      <c r="B292" s="167"/>
      <c r="C292" s="40">
        <v>15</v>
      </c>
      <c r="D292" s="44" t="s">
        <v>702</v>
      </c>
      <c r="E292" s="44">
        <v>153219002.60839999</v>
      </c>
      <c r="F292" s="44">
        <v>0</v>
      </c>
      <c r="G292" s="44">
        <v>5448887.4426999995</v>
      </c>
      <c r="H292" s="44">
        <v>11215352.539799999</v>
      </c>
      <c r="I292" s="44">
        <v>4760036.7016000003</v>
      </c>
      <c r="J292" s="44">
        <v>0</v>
      </c>
      <c r="K292" s="44">
        <f t="shared" si="77"/>
        <v>4760036.7016000003</v>
      </c>
      <c r="L292" s="57">
        <v>91992268.408299997</v>
      </c>
      <c r="M292" s="49">
        <f t="shared" si="75"/>
        <v>266635547.70079994</v>
      </c>
      <c r="N292" s="48"/>
      <c r="O292" s="167"/>
      <c r="P292" s="50">
        <v>4</v>
      </c>
      <c r="Q292" s="167"/>
      <c r="R292" s="44" t="s">
        <v>703</v>
      </c>
      <c r="S292" s="44">
        <v>132817776.2132</v>
      </c>
      <c r="T292" s="44">
        <v>0</v>
      </c>
      <c r="U292" s="44">
        <v>4723363.9473999999</v>
      </c>
      <c r="V292" s="44">
        <v>8583041.9568000007</v>
      </c>
      <c r="W292" s="44">
        <v>4126234.2047999999</v>
      </c>
      <c r="X292" s="44">
        <f t="shared" si="81"/>
        <v>2063117.1024</v>
      </c>
      <c r="Y292" s="44">
        <f t="shared" si="67"/>
        <v>2063117.1024</v>
      </c>
      <c r="Z292" s="44">
        <v>71856644.8433</v>
      </c>
      <c r="AA292" s="49">
        <f t="shared" si="76"/>
        <v>220043944.06310004</v>
      </c>
    </row>
    <row r="293" spans="1:27" ht="24.9" customHeight="1" x14ac:dyDescent="0.25">
      <c r="A293" s="165"/>
      <c r="B293" s="167"/>
      <c r="C293" s="40">
        <v>16</v>
      </c>
      <c r="D293" s="44" t="s">
        <v>704</v>
      </c>
      <c r="E293" s="44">
        <v>173978134.48809999</v>
      </c>
      <c r="F293" s="44">
        <v>0</v>
      </c>
      <c r="G293" s="44">
        <v>6187139.0373999998</v>
      </c>
      <c r="H293" s="44">
        <v>12228303.0901</v>
      </c>
      <c r="I293" s="44">
        <v>5404958.2056999998</v>
      </c>
      <c r="J293" s="44">
        <v>0</v>
      </c>
      <c r="K293" s="44">
        <f t="shared" si="77"/>
        <v>5404958.2056999998</v>
      </c>
      <c r="L293" s="57">
        <v>101710564.43970001</v>
      </c>
      <c r="M293" s="49">
        <f t="shared" si="75"/>
        <v>299509099.26100004</v>
      </c>
      <c r="N293" s="48"/>
      <c r="O293" s="167"/>
      <c r="P293" s="50">
        <v>5</v>
      </c>
      <c r="Q293" s="167"/>
      <c r="R293" s="44" t="s">
        <v>705</v>
      </c>
      <c r="S293" s="44">
        <v>231084804.0438</v>
      </c>
      <c r="T293" s="44">
        <v>0</v>
      </c>
      <c r="U293" s="44">
        <v>8218008.6381000001</v>
      </c>
      <c r="V293" s="44">
        <v>14851932.0145</v>
      </c>
      <c r="W293" s="44">
        <v>7179084.3804000001</v>
      </c>
      <c r="X293" s="44">
        <f t="shared" si="81"/>
        <v>3589542.1902000001</v>
      </c>
      <c r="Y293" s="44">
        <f t="shared" si="67"/>
        <v>3589542.1902000001</v>
      </c>
      <c r="Z293" s="44">
        <v>132000675.91150001</v>
      </c>
      <c r="AA293" s="49">
        <f t="shared" si="76"/>
        <v>389744962.79809999</v>
      </c>
    </row>
    <row r="294" spans="1:27" ht="24.9" customHeight="1" x14ac:dyDescent="0.25">
      <c r="A294" s="165"/>
      <c r="B294" s="168"/>
      <c r="C294" s="40">
        <v>17</v>
      </c>
      <c r="D294" s="44" t="s">
        <v>706</v>
      </c>
      <c r="E294" s="44">
        <v>144077940.2525</v>
      </c>
      <c r="F294" s="44">
        <v>0</v>
      </c>
      <c r="G294" s="44">
        <v>5123806.2253</v>
      </c>
      <c r="H294" s="44">
        <v>10230673.261299999</v>
      </c>
      <c r="I294" s="44">
        <v>4476052.3943999996</v>
      </c>
      <c r="J294" s="44">
        <v>0</v>
      </c>
      <c r="K294" s="44">
        <f t="shared" si="77"/>
        <v>4476052.3943999996</v>
      </c>
      <c r="L294" s="57">
        <v>82545208.311299995</v>
      </c>
      <c r="M294" s="49">
        <f t="shared" si="75"/>
        <v>246453680.44480002</v>
      </c>
      <c r="N294" s="48"/>
      <c r="O294" s="167"/>
      <c r="P294" s="50">
        <v>6</v>
      </c>
      <c r="Q294" s="167"/>
      <c r="R294" s="44" t="s">
        <v>707</v>
      </c>
      <c r="S294" s="44">
        <v>199829561.85089999</v>
      </c>
      <c r="T294" s="44">
        <v>0</v>
      </c>
      <c r="U294" s="44">
        <v>7106486.6086999997</v>
      </c>
      <c r="V294" s="44">
        <v>12616057.442</v>
      </c>
      <c r="W294" s="44">
        <v>6208081.4538000003</v>
      </c>
      <c r="X294" s="44">
        <f t="shared" si="81"/>
        <v>3104040.7269000001</v>
      </c>
      <c r="Y294" s="44">
        <f t="shared" si="67"/>
        <v>3104040.7269000001</v>
      </c>
      <c r="Z294" s="44">
        <v>110549588.3158</v>
      </c>
      <c r="AA294" s="49">
        <f t="shared" si="76"/>
        <v>333205734.9443</v>
      </c>
    </row>
    <row r="295" spans="1:27" ht="24.9" customHeight="1" x14ac:dyDescent="0.25">
      <c r="A295" s="40"/>
      <c r="B295" s="156" t="s">
        <v>708</v>
      </c>
      <c r="C295" s="157"/>
      <c r="D295" s="45"/>
      <c r="E295" s="45">
        <f>SUM(E278:E294)</f>
        <v>2798017483.8766003</v>
      </c>
      <c r="F295" s="45">
        <f>SUM(F278:F294)</f>
        <v>0</v>
      </c>
      <c r="G295" s="45">
        <f t="shared" ref="G295:H295" si="82">SUM(G278:G294)</f>
        <v>99505166.283000007</v>
      </c>
      <c r="H295" s="45">
        <f t="shared" si="82"/>
        <v>194735266.47949997</v>
      </c>
      <c r="I295" s="45">
        <f t="shared" ref="I295:J295" si="83">SUM(I278:I294)</f>
        <v>86925679.504899994</v>
      </c>
      <c r="J295" s="45">
        <f t="shared" si="83"/>
        <v>0</v>
      </c>
      <c r="K295" s="45">
        <f t="shared" si="77"/>
        <v>86925679.504899994</v>
      </c>
      <c r="L295" s="45">
        <f>SUM(L278:L294)</f>
        <v>1602957335.8872998</v>
      </c>
      <c r="M295" s="45">
        <f>SUM(M278:M294)</f>
        <v>4782140932.0313005</v>
      </c>
      <c r="N295" s="48"/>
      <c r="O295" s="167"/>
      <c r="P295" s="50">
        <v>7</v>
      </c>
      <c r="Q295" s="167"/>
      <c r="R295" s="44" t="s">
        <v>709</v>
      </c>
      <c r="S295" s="44">
        <v>175419082.0115</v>
      </c>
      <c r="T295" s="44">
        <v>0</v>
      </c>
      <c r="U295" s="44">
        <v>6238383.0784999998</v>
      </c>
      <c r="V295" s="44">
        <v>10047603.2754</v>
      </c>
      <c r="W295" s="44">
        <v>5449723.9527000003</v>
      </c>
      <c r="X295" s="44">
        <f t="shared" si="81"/>
        <v>2724861.9763500001</v>
      </c>
      <c r="Y295" s="44">
        <f t="shared" si="67"/>
        <v>2724861.9763500001</v>
      </c>
      <c r="Z295" s="44">
        <v>85907716.186900005</v>
      </c>
      <c r="AA295" s="49">
        <f t="shared" si="76"/>
        <v>280337646.52864999</v>
      </c>
    </row>
    <row r="296" spans="1:27" ht="24.9" customHeight="1" x14ac:dyDescent="0.25">
      <c r="A296" s="165">
        <v>15</v>
      </c>
      <c r="B296" s="166" t="s">
        <v>710</v>
      </c>
      <c r="C296" s="40">
        <v>1</v>
      </c>
      <c r="D296" s="44" t="s">
        <v>711</v>
      </c>
      <c r="E296" s="44">
        <v>229878890.89410001</v>
      </c>
      <c r="F296" s="44">
        <f>-4907596.13</f>
        <v>-4907596.13</v>
      </c>
      <c r="G296" s="44">
        <v>8175123.0630999999</v>
      </c>
      <c r="H296" s="44">
        <v>12518393.7206</v>
      </c>
      <c r="I296" s="44">
        <v>7141620.4187000003</v>
      </c>
      <c r="J296" s="44">
        <v>0</v>
      </c>
      <c r="K296" s="44">
        <f t="shared" si="77"/>
        <v>7141620.4187000003</v>
      </c>
      <c r="L296" s="57">
        <v>117714952.2745</v>
      </c>
      <c r="M296" s="49">
        <f t="shared" si="75"/>
        <v>370521384.24100006</v>
      </c>
      <c r="N296" s="48"/>
      <c r="O296" s="167"/>
      <c r="P296" s="50">
        <v>8</v>
      </c>
      <c r="Q296" s="167"/>
      <c r="R296" s="44" t="s">
        <v>712</v>
      </c>
      <c r="S296" s="44">
        <v>154923346.77590001</v>
      </c>
      <c r="T296" s="44">
        <v>0</v>
      </c>
      <c r="U296" s="44">
        <v>5509498.5899</v>
      </c>
      <c r="V296" s="44">
        <v>9236418.4083999991</v>
      </c>
      <c r="W296" s="44">
        <v>4812985.3609999996</v>
      </c>
      <c r="X296" s="44">
        <f t="shared" si="81"/>
        <v>2406492.6804999998</v>
      </c>
      <c r="Y296" s="44">
        <f t="shared" si="67"/>
        <v>2406492.6804999998</v>
      </c>
      <c r="Z296" s="44">
        <v>78125169.771899998</v>
      </c>
      <c r="AA296" s="49">
        <f t="shared" si="76"/>
        <v>250200926.22659999</v>
      </c>
    </row>
    <row r="297" spans="1:27" ht="24.9" customHeight="1" x14ac:dyDescent="0.25">
      <c r="A297" s="165"/>
      <c r="B297" s="167"/>
      <c r="C297" s="40">
        <v>2</v>
      </c>
      <c r="D297" s="44" t="s">
        <v>713</v>
      </c>
      <c r="E297" s="44">
        <v>166945520.40090001</v>
      </c>
      <c r="F297" s="44">
        <f t="shared" ref="F297:F306" si="84">-4907596.13</f>
        <v>-4907596.13</v>
      </c>
      <c r="G297" s="44">
        <v>5937040.0160999997</v>
      </c>
      <c r="H297" s="44">
        <v>10232907.625800001</v>
      </c>
      <c r="I297" s="44">
        <v>5186476.8125</v>
      </c>
      <c r="J297" s="44">
        <v>0</v>
      </c>
      <c r="K297" s="44">
        <f t="shared" si="77"/>
        <v>5186476.8125</v>
      </c>
      <c r="L297" s="57">
        <v>95787889.3618</v>
      </c>
      <c r="M297" s="49">
        <f t="shared" si="75"/>
        <v>279182238.08710003</v>
      </c>
      <c r="N297" s="48"/>
      <c r="O297" s="167"/>
      <c r="P297" s="50">
        <v>9</v>
      </c>
      <c r="Q297" s="167"/>
      <c r="R297" s="44" t="s">
        <v>714</v>
      </c>
      <c r="S297" s="44">
        <v>158901115.77039999</v>
      </c>
      <c r="T297" s="44">
        <v>0</v>
      </c>
      <c r="U297" s="44">
        <v>5650958.9517000001</v>
      </c>
      <c r="V297" s="44">
        <v>9586963.9397</v>
      </c>
      <c r="W297" s="44">
        <v>4936562.2416000003</v>
      </c>
      <c r="X297" s="44">
        <f t="shared" si="81"/>
        <v>2468281.1208000001</v>
      </c>
      <c r="Y297" s="44">
        <f t="shared" si="67"/>
        <v>2468281.1208000001</v>
      </c>
      <c r="Z297" s="44">
        <v>81488320.366600007</v>
      </c>
      <c r="AA297" s="49">
        <f t="shared" si="76"/>
        <v>258095640.14920002</v>
      </c>
    </row>
    <row r="298" spans="1:27" ht="24.9" customHeight="1" x14ac:dyDescent="0.25">
      <c r="A298" s="165"/>
      <c r="B298" s="167"/>
      <c r="C298" s="40">
        <v>3</v>
      </c>
      <c r="D298" s="44" t="s">
        <v>715</v>
      </c>
      <c r="E298" s="44">
        <v>168026998.35659999</v>
      </c>
      <c r="F298" s="44">
        <f t="shared" si="84"/>
        <v>-4907596.13</v>
      </c>
      <c r="G298" s="44">
        <v>5975500.3348000003</v>
      </c>
      <c r="H298" s="44">
        <v>10043125.313899999</v>
      </c>
      <c r="I298" s="44">
        <v>5220074.9606999997</v>
      </c>
      <c r="J298" s="44">
        <v>0</v>
      </c>
      <c r="K298" s="44">
        <f t="shared" si="77"/>
        <v>5220074.9606999997</v>
      </c>
      <c r="L298" s="57">
        <v>93967108.783399999</v>
      </c>
      <c r="M298" s="49">
        <f t="shared" si="75"/>
        <v>278325211.61940002</v>
      </c>
      <c r="N298" s="48"/>
      <c r="O298" s="167"/>
      <c r="P298" s="50">
        <v>10</v>
      </c>
      <c r="Q298" s="167"/>
      <c r="R298" s="44" t="s">
        <v>716</v>
      </c>
      <c r="S298" s="44">
        <v>150740736.7464</v>
      </c>
      <c r="T298" s="44">
        <v>0</v>
      </c>
      <c r="U298" s="44">
        <v>5360753.5199999996</v>
      </c>
      <c r="V298" s="44">
        <v>8960654.9509999994</v>
      </c>
      <c r="W298" s="44">
        <v>4683044.7079999996</v>
      </c>
      <c r="X298" s="44">
        <f t="shared" si="81"/>
        <v>2341522.3539999998</v>
      </c>
      <c r="Y298" s="44">
        <f t="shared" ref="Y298:Y361" si="85">W298-X298</f>
        <v>2341522.3539999998</v>
      </c>
      <c r="Z298" s="44">
        <v>75479481.971300006</v>
      </c>
      <c r="AA298" s="49">
        <f t="shared" si="76"/>
        <v>242883149.54270002</v>
      </c>
    </row>
    <row r="299" spans="1:27" ht="24.9" customHeight="1" x14ac:dyDescent="0.25">
      <c r="A299" s="165"/>
      <c r="B299" s="167"/>
      <c r="C299" s="40">
        <v>4</v>
      </c>
      <c r="D299" s="44" t="s">
        <v>717</v>
      </c>
      <c r="E299" s="44">
        <v>183088088.007</v>
      </c>
      <c r="F299" s="44">
        <f t="shared" si="84"/>
        <v>-4907596.13</v>
      </c>
      <c r="G299" s="44">
        <v>6511113.9391999999</v>
      </c>
      <c r="H299" s="44">
        <v>10135161.9834</v>
      </c>
      <c r="I299" s="44">
        <v>5687976.0584000004</v>
      </c>
      <c r="J299" s="44">
        <v>0</v>
      </c>
      <c r="K299" s="44">
        <f t="shared" si="77"/>
        <v>5687976.0584000004</v>
      </c>
      <c r="L299" s="57">
        <v>94850112.992799997</v>
      </c>
      <c r="M299" s="49">
        <f t="shared" si="75"/>
        <v>295364856.85080004</v>
      </c>
      <c r="N299" s="48"/>
      <c r="O299" s="167"/>
      <c r="P299" s="50">
        <v>11</v>
      </c>
      <c r="Q299" s="167"/>
      <c r="R299" s="44" t="s">
        <v>718</v>
      </c>
      <c r="S299" s="44">
        <v>208267877.73710001</v>
      </c>
      <c r="T299" s="44">
        <v>0</v>
      </c>
      <c r="U299" s="44">
        <v>7406576.2366000004</v>
      </c>
      <c r="V299" s="44">
        <v>12401104.578299999</v>
      </c>
      <c r="W299" s="44">
        <v>6470233.6191999996</v>
      </c>
      <c r="X299" s="44">
        <f t="shared" si="81"/>
        <v>3235116.8095999998</v>
      </c>
      <c r="Y299" s="44">
        <f t="shared" si="85"/>
        <v>3235116.8095999998</v>
      </c>
      <c r="Z299" s="44">
        <v>108487320.2603</v>
      </c>
      <c r="AA299" s="49">
        <f t="shared" si="76"/>
        <v>339797995.62190002</v>
      </c>
    </row>
    <row r="300" spans="1:27" ht="24.9" customHeight="1" x14ac:dyDescent="0.25">
      <c r="A300" s="165"/>
      <c r="B300" s="167"/>
      <c r="C300" s="40">
        <v>5</v>
      </c>
      <c r="D300" s="44" t="s">
        <v>719</v>
      </c>
      <c r="E300" s="44">
        <v>178078222.63839999</v>
      </c>
      <c r="F300" s="44">
        <f t="shared" si="84"/>
        <v>-4907596.13</v>
      </c>
      <c r="G300" s="44">
        <v>6332949.4033000004</v>
      </c>
      <c r="H300" s="44">
        <v>10662229.688100001</v>
      </c>
      <c r="I300" s="44">
        <v>5532335.1612999998</v>
      </c>
      <c r="J300" s="44">
        <v>0</v>
      </c>
      <c r="K300" s="44">
        <f t="shared" si="77"/>
        <v>5532335.1612999998</v>
      </c>
      <c r="L300" s="57">
        <v>99906825.7632</v>
      </c>
      <c r="M300" s="49">
        <f t="shared" si="75"/>
        <v>295604966.52429998</v>
      </c>
      <c r="N300" s="48"/>
      <c r="O300" s="167"/>
      <c r="P300" s="50">
        <v>12</v>
      </c>
      <c r="Q300" s="167"/>
      <c r="R300" s="44" t="s">
        <v>720</v>
      </c>
      <c r="S300" s="44">
        <v>140216835.06869999</v>
      </c>
      <c r="T300" s="44">
        <v>0</v>
      </c>
      <c r="U300" s="44">
        <v>4986494.7483000001</v>
      </c>
      <c r="V300" s="44">
        <v>8798432.5691999998</v>
      </c>
      <c r="W300" s="44">
        <v>4356099.8946000002</v>
      </c>
      <c r="X300" s="44">
        <f t="shared" si="81"/>
        <v>2178049.9473000001</v>
      </c>
      <c r="Y300" s="44">
        <f t="shared" si="85"/>
        <v>2178049.9473000001</v>
      </c>
      <c r="Z300" s="44">
        <v>73923112.680999994</v>
      </c>
      <c r="AA300" s="49">
        <f t="shared" si="76"/>
        <v>230102925.01449999</v>
      </c>
    </row>
    <row r="301" spans="1:27" ht="24.9" customHeight="1" x14ac:dyDescent="0.25">
      <c r="A301" s="165"/>
      <c r="B301" s="167"/>
      <c r="C301" s="40">
        <v>6</v>
      </c>
      <c r="D301" s="44" t="s">
        <v>100</v>
      </c>
      <c r="E301" s="44">
        <v>193904563.34900001</v>
      </c>
      <c r="F301" s="44">
        <f t="shared" si="84"/>
        <v>-4907596.13</v>
      </c>
      <c r="G301" s="44">
        <v>6895777.4318000004</v>
      </c>
      <c r="H301" s="44">
        <v>11244307.816099999</v>
      </c>
      <c r="I301" s="44">
        <v>6024010.2235000003</v>
      </c>
      <c r="J301" s="44">
        <v>0</v>
      </c>
      <c r="K301" s="44">
        <f t="shared" si="77"/>
        <v>6024010.2235000003</v>
      </c>
      <c r="L301" s="57">
        <v>105491311.1646</v>
      </c>
      <c r="M301" s="49">
        <f t="shared" si="75"/>
        <v>318652373.85500002</v>
      </c>
      <c r="N301" s="48"/>
      <c r="O301" s="167"/>
      <c r="P301" s="50">
        <v>13</v>
      </c>
      <c r="Q301" s="167"/>
      <c r="R301" s="44" t="s">
        <v>721</v>
      </c>
      <c r="S301" s="44">
        <v>187192188.06999999</v>
      </c>
      <c r="T301" s="44">
        <v>0</v>
      </c>
      <c r="U301" s="44">
        <v>6657066.9797999999</v>
      </c>
      <c r="V301" s="44">
        <v>10517946.041200001</v>
      </c>
      <c r="W301" s="44">
        <v>5815477.6514999997</v>
      </c>
      <c r="X301" s="44">
        <f t="shared" si="81"/>
        <v>2907738.8257499998</v>
      </c>
      <c r="Y301" s="44">
        <f t="shared" si="85"/>
        <v>2907738.8257499998</v>
      </c>
      <c r="Z301" s="44">
        <v>90420207.179399997</v>
      </c>
      <c r="AA301" s="49">
        <f t="shared" si="76"/>
        <v>297695147.09614998</v>
      </c>
    </row>
    <row r="302" spans="1:27" ht="24.9" customHeight="1" x14ac:dyDescent="0.25">
      <c r="A302" s="165"/>
      <c r="B302" s="167"/>
      <c r="C302" s="40">
        <v>7</v>
      </c>
      <c r="D302" s="44" t="s">
        <v>722</v>
      </c>
      <c r="E302" s="44">
        <v>152039095.8511</v>
      </c>
      <c r="F302" s="44">
        <f t="shared" si="84"/>
        <v>-4907596.13</v>
      </c>
      <c r="G302" s="44">
        <v>5406926.7263000002</v>
      </c>
      <c r="H302" s="44">
        <v>9088486.5416999999</v>
      </c>
      <c r="I302" s="44">
        <v>4723380.6772999996</v>
      </c>
      <c r="J302" s="44">
        <v>0</v>
      </c>
      <c r="K302" s="44">
        <f t="shared" si="77"/>
        <v>4723380.6772999996</v>
      </c>
      <c r="L302" s="57">
        <v>84808258.740400001</v>
      </c>
      <c r="M302" s="49">
        <f t="shared" si="75"/>
        <v>251158552.40680003</v>
      </c>
      <c r="N302" s="48"/>
      <c r="O302" s="167"/>
      <c r="P302" s="50">
        <v>14</v>
      </c>
      <c r="Q302" s="167"/>
      <c r="R302" s="44" t="s">
        <v>723</v>
      </c>
      <c r="S302" s="44">
        <v>186921446.2622</v>
      </c>
      <c r="T302" s="44">
        <v>0</v>
      </c>
      <c r="U302" s="44">
        <v>6647438.6595000001</v>
      </c>
      <c r="V302" s="44">
        <v>10613594.137700001</v>
      </c>
      <c r="W302" s="44">
        <v>5807066.5477</v>
      </c>
      <c r="X302" s="44">
        <f t="shared" si="81"/>
        <v>2903533.27385</v>
      </c>
      <c r="Y302" s="44">
        <f t="shared" si="85"/>
        <v>2903533.27385</v>
      </c>
      <c r="Z302" s="44">
        <v>91337859.592099994</v>
      </c>
      <c r="AA302" s="49">
        <f t="shared" si="76"/>
        <v>298423871.92534995</v>
      </c>
    </row>
    <row r="303" spans="1:27" ht="24.9" customHeight="1" x14ac:dyDescent="0.25">
      <c r="A303" s="165"/>
      <c r="B303" s="167"/>
      <c r="C303" s="40">
        <v>8</v>
      </c>
      <c r="D303" s="44" t="s">
        <v>724</v>
      </c>
      <c r="E303" s="44">
        <v>163089936.12580001</v>
      </c>
      <c r="F303" s="44">
        <f t="shared" si="84"/>
        <v>-4907596.13</v>
      </c>
      <c r="G303" s="44">
        <v>5799924.8777999999</v>
      </c>
      <c r="H303" s="44">
        <v>9918257.4900000002</v>
      </c>
      <c r="I303" s="44">
        <v>5066695.8300999999</v>
      </c>
      <c r="J303" s="44">
        <v>0</v>
      </c>
      <c r="K303" s="44">
        <f t="shared" si="77"/>
        <v>5066695.8300999999</v>
      </c>
      <c r="L303" s="57">
        <v>92769120.908299997</v>
      </c>
      <c r="M303" s="49">
        <f t="shared" si="75"/>
        <v>271736339.102</v>
      </c>
      <c r="N303" s="48"/>
      <c r="O303" s="167"/>
      <c r="P303" s="50">
        <v>15</v>
      </c>
      <c r="Q303" s="167"/>
      <c r="R303" s="44" t="s">
        <v>725</v>
      </c>
      <c r="S303" s="44">
        <v>147719583.15459999</v>
      </c>
      <c r="T303" s="44">
        <v>0</v>
      </c>
      <c r="U303" s="44">
        <v>5253313.0224000001</v>
      </c>
      <c r="V303" s="44">
        <v>9421239.5680999998</v>
      </c>
      <c r="W303" s="44">
        <v>4589186.8853000002</v>
      </c>
      <c r="X303" s="44">
        <f t="shared" si="81"/>
        <v>2294593.4426500001</v>
      </c>
      <c r="Y303" s="44">
        <f t="shared" si="85"/>
        <v>2294593.4426500001</v>
      </c>
      <c r="Z303" s="44">
        <v>79898352.818700001</v>
      </c>
      <c r="AA303" s="49">
        <f t="shared" si="76"/>
        <v>244587082.00645</v>
      </c>
    </row>
    <row r="304" spans="1:27" ht="24.9" customHeight="1" x14ac:dyDescent="0.25">
      <c r="A304" s="165"/>
      <c r="B304" s="167"/>
      <c r="C304" s="40">
        <v>9</v>
      </c>
      <c r="D304" s="44" t="s">
        <v>726</v>
      </c>
      <c r="E304" s="44">
        <v>148686245.45519999</v>
      </c>
      <c r="F304" s="44">
        <f t="shared" si="84"/>
        <v>-4907596.13</v>
      </c>
      <c r="G304" s="44">
        <v>5287690.1818000004</v>
      </c>
      <c r="H304" s="44">
        <v>8876543.2005000003</v>
      </c>
      <c r="I304" s="44">
        <v>4619218.0691999998</v>
      </c>
      <c r="J304" s="44">
        <v>0</v>
      </c>
      <c r="K304" s="44">
        <f t="shared" si="77"/>
        <v>4619218.0691999998</v>
      </c>
      <c r="L304" s="57">
        <v>82774864.1875</v>
      </c>
      <c r="M304" s="49">
        <f t="shared" si="75"/>
        <v>245336964.96420002</v>
      </c>
      <c r="N304" s="48"/>
      <c r="O304" s="167"/>
      <c r="P304" s="50">
        <v>16</v>
      </c>
      <c r="Q304" s="167"/>
      <c r="R304" s="44" t="s">
        <v>727</v>
      </c>
      <c r="S304" s="44">
        <v>188221578.88069999</v>
      </c>
      <c r="T304" s="44">
        <v>0</v>
      </c>
      <c r="U304" s="44">
        <v>6693674.9368000003</v>
      </c>
      <c r="V304" s="44">
        <v>10815834.048800001</v>
      </c>
      <c r="W304" s="44">
        <v>5847457.6145000001</v>
      </c>
      <c r="X304" s="44">
        <f t="shared" si="81"/>
        <v>2923728.8072500001</v>
      </c>
      <c r="Y304" s="44">
        <f t="shared" si="85"/>
        <v>2923728.8072500001</v>
      </c>
      <c r="Z304" s="44">
        <v>93278158.972599998</v>
      </c>
      <c r="AA304" s="49">
        <f t="shared" si="76"/>
        <v>301932975.64614999</v>
      </c>
    </row>
    <row r="305" spans="1:27" ht="24.9" customHeight="1" x14ac:dyDescent="0.25">
      <c r="A305" s="165"/>
      <c r="B305" s="167"/>
      <c r="C305" s="40">
        <v>10</v>
      </c>
      <c r="D305" s="44" t="s">
        <v>728</v>
      </c>
      <c r="E305" s="44">
        <v>141010081.0688</v>
      </c>
      <c r="F305" s="44">
        <f t="shared" si="84"/>
        <v>-4907596.13</v>
      </c>
      <c r="G305" s="44">
        <v>5014704.7489999998</v>
      </c>
      <c r="H305" s="44">
        <v>9119767.3359999992</v>
      </c>
      <c r="I305" s="44">
        <v>4380743.5745999999</v>
      </c>
      <c r="J305" s="44">
        <v>0</v>
      </c>
      <c r="K305" s="44">
        <f t="shared" si="77"/>
        <v>4380743.5745999999</v>
      </c>
      <c r="L305" s="57">
        <v>85108368.177399993</v>
      </c>
      <c r="M305" s="49">
        <f t="shared" si="75"/>
        <v>239726068.77580002</v>
      </c>
      <c r="N305" s="48"/>
      <c r="O305" s="168"/>
      <c r="P305" s="50">
        <v>17</v>
      </c>
      <c r="Q305" s="168"/>
      <c r="R305" s="44" t="s">
        <v>729</v>
      </c>
      <c r="S305" s="44">
        <v>199986265.44150001</v>
      </c>
      <c r="T305" s="44">
        <v>0</v>
      </c>
      <c r="U305" s="44">
        <v>7112059.4177000001</v>
      </c>
      <c r="V305" s="44">
        <v>9971289.0810000002</v>
      </c>
      <c r="W305" s="44">
        <v>6212949.7456999999</v>
      </c>
      <c r="X305" s="44">
        <f t="shared" si="81"/>
        <v>3106474.8728499999</v>
      </c>
      <c r="Y305" s="44">
        <f t="shared" si="85"/>
        <v>3106474.8728499999</v>
      </c>
      <c r="Z305" s="44">
        <v>85175554.155100003</v>
      </c>
      <c r="AA305" s="49">
        <f t="shared" si="76"/>
        <v>305351642.96815002</v>
      </c>
    </row>
    <row r="306" spans="1:27" ht="24.9" customHeight="1" x14ac:dyDescent="0.25">
      <c r="A306" s="165"/>
      <c r="B306" s="168"/>
      <c r="C306" s="40">
        <v>11</v>
      </c>
      <c r="D306" s="44" t="s">
        <v>730</v>
      </c>
      <c r="E306" s="44">
        <v>192455892.01519999</v>
      </c>
      <c r="F306" s="44">
        <f t="shared" si="84"/>
        <v>-4907596.13</v>
      </c>
      <c r="G306" s="44">
        <v>6844258.7109000003</v>
      </c>
      <c r="H306" s="44">
        <v>11011717.3267</v>
      </c>
      <c r="I306" s="44">
        <v>5979004.5218000002</v>
      </c>
      <c r="J306" s="44">
        <v>0</v>
      </c>
      <c r="K306" s="44">
        <f t="shared" si="77"/>
        <v>5979004.5218000002</v>
      </c>
      <c r="L306" s="57">
        <v>103259826.88429999</v>
      </c>
      <c r="M306" s="49">
        <f t="shared" si="75"/>
        <v>314643103.32889998</v>
      </c>
      <c r="N306" s="48"/>
      <c r="O306" s="40"/>
      <c r="P306" s="157" t="s">
        <v>731</v>
      </c>
      <c r="Q306" s="158"/>
      <c r="R306" s="45"/>
      <c r="S306" s="45">
        <f t="shared" ref="S306:W306" si="86">SUM(S289:S305)</f>
        <v>2987087092.7345004</v>
      </c>
      <c r="T306" s="45">
        <f t="shared" si="86"/>
        <v>0</v>
      </c>
      <c r="U306" s="45">
        <f t="shared" si="86"/>
        <v>106228999.48890001</v>
      </c>
      <c r="V306" s="45">
        <f t="shared" si="86"/>
        <v>177347142.33129999</v>
      </c>
      <c r="W306" s="45">
        <f t="shared" si="86"/>
        <v>92799482.7667</v>
      </c>
      <c r="X306" s="45">
        <f t="shared" ref="X306:AA306" si="87">SUM(X289:X305)</f>
        <v>46399741.38335</v>
      </c>
      <c r="Y306" s="45">
        <f t="shared" si="85"/>
        <v>46399741.38335</v>
      </c>
      <c r="Z306" s="45">
        <f t="shared" si="87"/>
        <v>1523155972.4126</v>
      </c>
      <c r="AA306" s="45">
        <f t="shared" si="87"/>
        <v>4840218948.3506508</v>
      </c>
    </row>
    <row r="307" spans="1:27" ht="24.9" customHeight="1" x14ac:dyDescent="0.25">
      <c r="A307" s="40"/>
      <c r="B307" s="156" t="s">
        <v>732</v>
      </c>
      <c r="C307" s="157"/>
      <c r="D307" s="45"/>
      <c r="E307" s="45">
        <f>SUM(E296:E306)</f>
        <v>1917203534.1620998</v>
      </c>
      <c r="F307" s="45">
        <f t="shared" ref="F307:J307" si="88">SUM(F296:F306)</f>
        <v>-53983557.430000007</v>
      </c>
      <c r="G307" s="45">
        <f t="shared" si="88"/>
        <v>68181009.434100002</v>
      </c>
      <c r="H307" s="45">
        <f t="shared" si="88"/>
        <v>112850898.04279999</v>
      </c>
      <c r="I307" s="45">
        <f t="shared" si="88"/>
        <v>59561536.3081</v>
      </c>
      <c r="J307" s="45">
        <f t="shared" si="88"/>
        <v>0</v>
      </c>
      <c r="K307" s="45">
        <f t="shared" si="77"/>
        <v>59561536.3081</v>
      </c>
      <c r="L307" s="45">
        <f>SUM(L296:L306)</f>
        <v>1056438639.2381999</v>
      </c>
      <c r="M307" s="45">
        <f>SUM(M296:M306)</f>
        <v>3160252059.7553005</v>
      </c>
      <c r="N307" s="48"/>
      <c r="O307" s="166">
        <v>32</v>
      </c>
      <c r="P307" s="50">
        <v>1</v>
      </c>
      <c r="Q307" s="166" t="s">
        <v>117</v>
      </c>
      <c r="R307" s="44" t="s">
        <v>733</v>
      </c>
      <c r="S307" s="44">
        <v>133062176.2225</v>
      </c>
      <c r="T307" s="44">
        <v>0</v>
      </c>
      <c r="U307" s="44">
        <v>4732055.4812000003</v>
      </c>
      <c r="V307" s="44">
        <v>11734759.356699999</v>
      </c>
      <c r="W307" s="44">
        <v>4133826.9511000002</v>
      </c>
      <c r="X307" s="44">
        <f t="shared" si="81"/>
        <v>2066913.4755500001</v>
      </c>
      <c r="Y307" s="44">
        <f t="shared" si="85"/>
        <v>2066913.4755500001</v>
      </c>
      <c r="Z307" s="44">
        <v>206511549.19069999</v>
      </c>
      <c r="AA307" s="49">
        <f t="shared" si="76"/>
        <v>358107453.72665</v>
      </c>
    </row>
    <row r="308" spans="1:27" ht="24.9" customHeight="1" x14ac:dyDescent="0.25">
      <c r="A308" s="165">
        <v>16</v>
      </c>
      <c r="B308" s="166" t="s">
        <v>734</v>
      </c>
      <c r="C308" s="40">
        <v>1</v>
      </c>
      <c r="D308" s="44" t="s">
        <v>735</v>
      </c>
      <c r="E308" s="44">
        <v>150442034.67449999</v>
      </c>
      <c r="F308" s="44">
        <v>0</v>
      </c>
      <c r="G308" s="44">
        <v>5350130.8559999997</v>
      </c>
      <c r="H308" s="44">
        <v>10492031.1974</v>
      </c>
      <c r="I308" s="44">
        <v>4673764.9659000002</v>
      </c>
      <c r="J308" s="44">
        <f>I308/2</f>
        <v>2336882.4829500001</v>
      </c>
      <c r="K308" s="44">
        <f t="shared" si="77"/>
        <v>2336882.4829500001</v>
      </c>
      <c r="L308" s="57">
        <v>88124583.942900002</v>
      </c>
      <c r="M308" s="49">
        <f t="shared" si="75"/>
        <v>256745663.15375</v>
      </c>
      <c r="N308" s="48"/>
      <c r="O308" s="167"/>
      <c r="P308" s="50">
        <v>2</v>
      </c>
      <c r="Q308" s="167"/>
      <c r="R308" s="44" t="s">
        <v>736</v>
      </c>
      <c r="S308" s="44">
        <v>166250855.24470001</v>
      </c>
      <c r="T308" s="44">
        <v>0</v>
      </c>
      <c r="U308" s="44">
        <v>5912335.8202999998</v>
      </c>
      <c r="V308" s="44">
        <v>13242767.236300001</v>
      </c>
      <c r="W308" s="44">
        <v>5164895.7319</v>
      </c>
      <c r="X308" s="44">
        <f t="shared" si="81"/>
        <v>2582447.86595</v>
      </c>
      <c r="Y308" s="44">
        <f t="shared" si="85"/>
        <v>2582447.86595</v>
      </c>
      <c r="Z308" s="44">
        <v>220979448.91859999</v>
      </c>
      <c r="AA308" s="49">
        <f t="shared" si="76"/>
        <v>408967855.08585</v>
      </c>
    </row>
    <row r="309" spans="1:27" ht="24.9" customHeight="1" x14ac:dyDescent="0.25">
      <c r="A309" s="165"/>
      <c r="B309" s="167"/>
      <c r="C309" s="40">
        <v>2</v>
      </c>
      <c r="D309" s="44" t="s">
        <v>737</v>
      </c>
      <c r="E309" s="44">
        <v>141573537.8687</v>
      </c>
      <c r="F309" s="44">
        <v>0</v>
      </c>
      <c r="G309" s="44">
        <v>5034742.8163000001</v>
      </c>
      <c r="H309" s="44">
        <v>10040602.8244</v>
      </c>
      <c r="I309" s="44">
        <v>4398248.4205999998</v>
      </c>
      <c r="J309" s="44">
        <f t="shared" ref="J309:J335" si="89">I309/2</f>
        <v>2199124.2102999999</v>
      </c>
      <c r="K309" s="44">
        <f t="shared" si="77"/>
        <v>2199124.2102999999</v>
      </c>
      <c r="L309" s="57">
        <v>83793558.540000007</v>
      </c>
      <c r="M309" s="49">
        <f t="shared" si="75"/>
        <v>242641566.2597</v>
      </c>
      <c r="N309" s="48"/>
      <c r="O309" s="167"/>
      <c r="P309" s="50">
        <v>3</v>
      </c>
      <c r="Q309" s="167"/>
      <c r="R309" s="44" t="s">
        <v>738</v>
      </c>
      <c r="S309" s="44">
        <v>153151910.0589</v>
      </c>
      <c r="T309" s="44">
        <v>0</v>
      </c>
      <c r="U309" s="44">
        <v>5446501.4479</v>
      </c>
      <c r="V309" s="44">
        <v>11538848.5626</v>
      </c>
      <c r="W309" s="44">
        <v>4757952.3452000003</v>
      </c>
      <c r="X309" s="44">
        <f t="shared" si="81"/>
        <v>2378976.1726000002</v>
      </c>
      <c r="Y309" s="44">
        <f t="shared" si="85"/>
        <v>2378976.1726000002</v>
      </c>
      <c r="Z309" s="44">
        <v>204631971.6613</v>
      </c>
      <c r="AA309" s="49">
        <f t="shared" si="76"/>
        <v>377148207.90329999</v>
      </c>
    </row>
    <row r="310" spans="1:27" ht="24.9" customHeight="1" x14ac:dyDescent="0.25">
      <c r="A310" s="165"/>
      <c r="B310" s="167"/>
      <c r="C310" s="40">
        <v>3</v>
      </c>
      <c r="D310" s="44" t="s">
        <v>739</v>
      </c>
      <c r="E310" s="44">
        <v>130062133.7299</v>
      </c>
      <c r="F310" s="44">
        <v>0</v>
      </c>
      <c r="G310" s="44">
        <v>4625365.7521000002</v>
      </c>
      <c r="H310" s="44">
        <v>9311550.5620000008</v>
      </c>
      <c r="I310" s="44">
        <v>4040624.9844999998</v>
      </c>
      <c r="J310" s="44">
        <f t="shared" si="89"/>
        <v>2020312.4922499999</v>
      </c>
      <c r="K310" s="44">
        <f t="shared" si="77"/>
        <v>2020312.4922499999</v>
      </c>
      <c r="L310" s="57">
        <v>76798996.261999995</v>
      </c>
      <c r="M310" s="49">
        <f t="shared" si="75"/>
        <v>222818358.79824999</v>
      </c>
      <c r="N310" s="48"/>
      <c r="O310" s="167"/>
      <c r="P310" s="50">
        <v>4</v>
      </c>
      <c r="Q310" s="167"/>
      <c r="R310" s="44" t="s">
        <v>740</v>
      </c>
      <c r="S310" s="44">
        <v>163486595.4165</v>
      </c>
      <c r="T310" s="44">
        <v>0</v>
      </c>
      <c r="U310" s="44">
        <v>5814031.1687000003</v>
      </c>
      <c r="V310" s="44">
        <v>12542077.443299999</v>
      </c>
      <c r="W310" s="44">
        <v>5079018.7976000002</v>
      </c>
      <c r="X310" s="44">
        <f t="shared" si="81"/>
        <v>2539509.3988000001</v>
      </c>
      <c r="Y310" s="44">
        <f t="shared" si="85"/>
        <v>2539509.3988000001</v>
      </c>
      <c r="Z310" s="44">
        <v>214256997.52950001</v>
      </c>
      <c r="AA310" s="49">
        <f t="shared" si="76"/>
        <v>398639210.95680004</v>
      </c>
    </row>
    <row r="311" spans="1:27" ht="24.9" customHeight="1" x14ac:dyDescent="0.25">
      <c r="A311" s="165"/>
      <c r="B311" s="167"/>
      <c r="C311" s="40">
        <v>4</v>
      </c>
      <c r="D311" s="44" t="s">
        <v>741</v>
      </c>
      <c r="E311" s="44">
        <v>138331112.3863</v>
      </c>
      <c r="F311" s="44">
        <v>0</v>
      </c>
      <c r="G311" s="44">
        <v>4919433.2843000004</v>
      </c>
      <c r="H311" s="44">
        <v>9943769.1585000008</v>
      </c>
      <c r="I311" s="44">
        <v>4297516.3700999999</v>
      </c>
      <c r="J311" s="44">
        <f t="shared" si="89"/>
        <v>2148758.18505</v>
      </c>
      <c r="K311" s="44">
        <f t="shared" si="77"/>
        <v>2148758.18505</v>
      </c>
      <c r="L311" s="57">
        <v>82864531.717199996</v>
      </c>
      <c r="M311" s="49">
        <f t="shared" si="75"/>
        <v>238207604.73135</v>
      </c>
      <c r="N311" s="48"/>
      <c r="O311" s="167"/>
      <c r="P311" s="50">
        <v>5</v>
      </c>
      <c r="Q311" s="167"/>
      <c r="R311" s="44" t="s">
        <v>742</v>
      </c>
      <c r="S311" s="44">
        <v>151756461.89840001</v>
      </c>
      <c r="T311" s="44">
        <v>-1E-4</v>
      </c>
      <c r="U311" s="44">
        <v>5396875.4886999996</v>
      </c>
      <c r="V311" s="44">
        <v>12707893.012499999</v>
      </c>
      <c r="W311" s="44">
        <v>4714600.1216000002</v>
      </c>
      <c r="X311" s="44">
        <f t="shared" si="81"/>
        <v>2357300.0608000001</v>
      </c>
      <c r="Y311" s="44">
        <f t="shared" si="85"/>
        <v>2357300.0608000001</v>
      </c>
      <c r="Z311" s="44">
        <v>215847840.03209999</v>
      </c>
      <c r="AA311" s="49">
        <f t="shared" si="76"/>
        <v>388066370.49240005</v>
      </c>
    </row>
    <row r="312" spans="1:27" ht="24.9" customHeight="1" x14ac:dyDescent="0.25">
      <c r="A312" s="165"/>
      <c r="B312" s="167"/>
      <c r="C312" s="40">
        <v>5</v>
      </c>
      <c r="D312" s="44" t="s">
        <v>743</v>
      </c>
      <c r="E312" s="44">
        <v>148333324.57929999</v>
      </c>
      <c r="F312" s="44">
        <v>0</v>
      </c>
      <c r="G312" s="44">
        <v>5275139.3487</v>
      </c>
      <c r="H312" s="44">
        <v>9812681.6547999997</v>
      </c>
      <c r="I312" s="44">
        <v>4608253.9178999998</v>
      </c>
      <c r="J312" s="44">
        <f t="shared" si="89"/>
        <v>2304126.9589499999</v>
      </c>
      <c r="K312" s="44">
        <f t="shared" si="77"/>
        <v>2304126.9589499999</v>
      </c>
      <c r="L312" s="57">
        <v>81606871.9366</v>
      </c>
      <c r="M312" s="49">
        <f t="shared" si="75"/>
        <v>247332144.47834995</v>
      </c>
      <c r="N312" s="48"/>
      <c r="O312" s="167"/>
      <c r="P312" s="50">
        <v>6</v>
      </c>
      <c r="Q312" s="167"/>
      <c r="R312" s="44" t="s">
        <v>744</v>
      </c>
      <c r="S312" s="44">
        <v>151731103.64750001</v>
      </c>
      <c r="T312" s="44">
        <v>0</v>
      </c>
      <c r="U312" s="44">
        <v>5395973.6798</v>
      </c>
      <c r="V312" s="44">
        <v>12621401.1602</v>
      </c>
      <c r="W312" s="44">
        <v>4713812.3197999997</v>
      </c>
      <c r="X312" s="44">
        <f t="shared" si="81"/>
        <v>2356906.1598999999</v>
      </c>
      <c r="Y312" s="44">
        <f t="shared" si="85"/>
        <v>2356906.1598999999</v>
      </c>
      <c r="Z312" s="44">
        <v>215018033.06400001</v>
      </c>
      <c r="AA312" s="49">
        <f t="shared" si="76"/>
        <v>387123417.71140003</v>
      </c>
    </row>
    <row r="313" spans="1:27" ht="24.9" customHeight="1" x14ac:dyDescent="0.25">
      <c r="A313" s="165"/>
      <c r="B313" s="167"/>
      <c r="C313" s="40">
        <v>6</v>
      </c>
      <c r="D313" s="44" t="s">
        <v>745</v>
      </c>
      <c r="E313" s="44">
        <v>148830014.74529999</v>
      </c>
      <c r="F313" s="44">
        <v>0</v>
      </c>
      <c r="G313" s="44">
        <v>5292803.0115999999</v>
      </c>
      <c r="H313" s="44">
        <v>9839548.4827999994</v>
      </c>
      <c r="I313" s="44">
        <v>4623684.5327000003</v>
      </c>
      <c r="J313" s="44">
        <f t="shared" si="89"/>
        <v>2311842.2663500002</v>
      </c>
      <c r="K313" s="44">
        <f t="shared" si="77"/>
        <v>2311842.2663500002</v>
      </c>
      <c r="L313" s="57">
        <v>81864633.569600001</v>
      </c>
      <c r="M313" s="49">
        <f t="shared" si="75"/>
        <v>248138842.07564998</v>
      </c>
      <c r="N313" s="48"/>
      <c r="O313" s="167"/>
      <c r="P313" s="50">
        <v>7</v>
      </c>
      <c r="Q313" s="167"/>
      <c r="R313" s="44" t="s">
        <v>746</v>
      </c>
      <c r="S313" s="44">
        <v>164441797.1137</v>
      </c>
      <c r="T313" s="44">
        <v>0</v>
      </c>
      <c r="U313" s="44">
        <v>5848000.7577</v>
      </c>
      <c r="V313" s="44">
        <v>13249114.592800001</v>
      </c>
      <c r="W313" s="44">
        <v>5108693.9360999996</v>
      </c>
      <c r="X313" s="44">
        <f t="shared" si="81"/>
        <v>2554346.9680499998</v>
      </c>
      <c r="Y313" s="44">
        <f t="shared" si="85"/>
        <v>2554346.9680499998</v>
      </c>
      <c r="Z313" s="44">
        <v>221040345.7606</v>
      </c>
      <c r="AA313" s="49">
        <f t="shared" si="76"/>
        <v>407133605.19284999</v>
      </c>
    </row>
    <row r="314" spans="1:27" ht="24.9" customHeight="1" x14ac:dyDescent="0.25">
      <c r="A314" s="165"/>
      <c r="B314" s="167"/>
      <c r="C314" s="40">
        <v>7</v>
      </c>
      <c r="D314" s="44" t="s">
        <v>747</v>
      </c>
      <c r="E314" s="44">
        <v>133210712.8048</v>
      </c>
      <c r="F314" s="44">
        <v>0</v>
      </c>
      <c r="G314" s="44">
        <v>4737337.8488999996</v>
      </c>
      <c r="H314" s="44">
        <v>9125744.4675999992</v>
      </c>
      <c r="I314" s="44">
        <v>4138441.5196000002</v>
      </c>
      <c r="J314" s="44">
        <f t="shared" si="89"/>
        <v>2069220.7598000001</v>
      </c>
      <c r="K314" s="44">
        <f t="shared" si="77"/>
        <v>2069220.7598000001</v>
      </c>
      <c r="L314" s="57">
        <v>75016363.705200002</v>
      </c>
      <c r="M314" s="49">
        <f t="shared" si="75"/>
        <v>224159379.58630002</v>
      </c>
      <c r="N314" s="48"/>
      <c r="O314" s="167"/>
      <c r="P314" s="50">
        <v>8</v>
      </c>
      <c r="Q314" s="167"/>
      <c r="R314" s="44" t="s">
        <v>748</v>
      </c>
      <c r="S314" s="44">
        <v>159312995.37270001</v>
      </c>
      <c r="T314" s="44">
        <v>0</v>
      </c>
      <c r="U314" s="44">
        <v>5665606.5185000002</v>
      </c>
      <c r="V314" s="44">
        <v>12175006.897600001</v>
      </c>
      <c r="W314" s="44">
        <v>4949358.0568000004</v>
      </c>
      <c r="X314" s="44">
        <f t="shared" si="81"/>
        <v>2474679.0284000002</v>
      </c>
      <c r="Y314" s="44">
        <f t="shared" si="85"/>
        <v>2474679.0284000002</v>
      </c>
      <c r="Z314" s="44">
        <v>210735305.1564</v>
      </c>
      <c r="AA314" s="49">
        <f t="shared" si="76"/>
        <v>390363592.97360003</v>
      </c>
    </row>
    <row r="315" spans="1:27" ht="24.9" customHeight="1" x14ac:dyDescent="0.25">
      <c r="A315" s="165"/>
      <c r="B315" s="167"/>
      <c r="C315" s="40">
        <v>8</v>
      </c>
      <c r="D315" s="44" t="s">
        <v>749</v>
      </c>
      <c r="E315" s="44">
        <v>141097734.06850001</v>
      </c>
      <c r="F315" s="44">
        <v>0</v>
      </c>
      <c r="G315" s="44">
        <v>5017821.9298</v>
      </c>
      <c r="H315" s="44">
        <v>9646884.3250999991</v>
      </c>
      <c r="I315" s="44">
        <v>4383466.68</v>
      </c>
      <c r="J315" s="44">
        <f t="shared" si="89"/>
        <v>2191733.34</v>
      </c>
      <c r="K315" s="44">
        <f t="shared" si="77"/>
        <v>2191733.34</v>
      </c>
      <c r="L315" s="57">
        <v>80016204.424899995</v>
      </c>
      <c r="M315" s="49">
        <f t="shared" si="75"/>
        <v>237970378.08830002</v>
      </c>
      <c r="N315" s="48"/>
      <c r="O315" s="167"/>
      <c r="P315" s="50">
        <v>9</v>
      </c>
      <c r="Q315" s="167"/>
      <c r="R315" s="44" t="s">
        <v>750</v>
      </c>
      <c r="S315" s="44">
        <v>151956991.88620001</v>
      </c>
      <c r="T315" s="44">
        <v>0</v>
      </c>
      <c r="U315" s="44">
        <v>5404006.8843999999</v>
      </c>
      <c r="V315" s="44">
        <v>12375951.802100001</v>
      </c>
      <c r="W315" s="44">
        <v>4720829.9631000003</v>
      </c>
      <c r="X315" s="44">
        <f t="shared" si="81"/>
        <v>2360414.9815500001</v>
      </c>
      <c r="Y315" s="44">
        <f t="shared" si="85"/>
        <v>2360414.9815500001</v>
      </c>
      <c r="Z315" s="44">
        <v>212663180.1812</v>
      </c>
      <c r="AA315" s="49">
        <f t="shared" si="76"/>
        <v>384760545.73545003</v>
      </c>
    </row>
    <row r="316" spans="1:27" ht="24.9" customHeight="1" x14ac:dyDescent="0.25">
      <c r="A316" s="165"/>
      <c r="B316" s="167"/>
      <c r="C316" s="40">
        <v>9</v>
      </c>
      <c r="D316" s="44" t="s">
        <v>751</v>
      </c>
      <c r="E316" s="44">
        <v>158746362.42989999</v>
      </c>
      <c r="F316" s="44">
        <v>0</v>
      </c>
      <c r="G316" s="44">
        <v>5645455.4989</v>
      </c>
      <c r="H316" s="44">
        <v>10548281.908600001</v>
      </c>
      <c r="I316" s="44">
        <v>4931754.5378999999</v>
      </c>
      <c r="J316" s="44">
        <f t="shared" si="89"/>
        <v>2465877.2689499999</v>
      </c>
      <c r="K316" s="44">
        <f t="shared" si="77"/>
        <v>2465877.2689499999</v>
      </c>
      <c r="L316" s="57">
        <v>88664255.956799999</v>
      </c>
      <c r="M316" s="49">
        <f t="shared" si="75"/>
        <v>266070233.06314999</v>
      </c>
      <c r="N316" s="48"/>
      <c r="O316" s="167"/>
      <c r="P316" s="50">
        <v>10</v>
      </c>
      <c r="Q316" s="167"/>
      <c r="R316" s="44" t="s">
        <v>752</v>
      </c>
      <c r="S316" s="44">
        <v>178194029.98899999</v>
      </c>
      <c r="T316" s="44">
        <v>0</v>
      </c>
      <c r="U316" s="44">
        <v>6337067.8299000002</v>
      </c>
      <c r="V316" s="44">
        <v>13243296.182600001</v>
      </c>
      <c r="W316" s="44">
        <v>5535932.9346000003</v>
      </c>
      <c r="X316" s="44">
        <f t="shared" si="81"/>
        <v>2767966.4673000001</v>
      </c>
      <c r="Y316" s="44">
        <f t="shared" si="85"/>
        <v>2767966.4673000001</v>
      </c>
      <c r="Z316" s="44">
        <v>220984523.65540001</v>
      </c>
      <c r="AA316" s="49">
        <f t="shared" si="76"/>
        <v>421526884.12419999</v>
      </c>
    </row>
    <row r="317" spans="1:27" ht="24.9" customHeight="1" x14ac:dyDescent="0.25">
      <c r="A317" s="165"/>
      <c r="B317" s="167"/>
      <c r="C317" s="40">
        <v>10</v>
      </c>
      <c r="D317" s="44" t="s">
        <v>753</v>
      </c>
      <c r="E317" s="44">
        <v>140309566.8714</v>
      </c>
      <c r="F317" s="44">
        <v>0</v>
      </c>
      <c r="G317" s="44">
        <v>4989792.5451999996</v>
      </c>
      <c r="H317" s="44">
        <v>9923249.6870000008</v>
      </c>
      <c r="I317" s="44">
        <v>4358980.7824999997</v>
      </c>
      <c r="J317" s="44">
        <f t="shared" si="89"/>
        <v>2179490.3912499999</v>
      </c>
      <c r="K317" s="44">
        <f t="shared" si="77"/>
        <v>2179490.3912499999</v>
      </c>
      <c r="L317" s="57">
        <v>82667666.926200002</v>
      </c>
      <c r="M317" s="49">
        <f t="shared" si="75"/>
        <v>240069766.42104998</v>
      </c>
      <c r="N317" s="48"/>
      <c r="O317" s="167"/>
      <c r="P317" s="50">
        <v>11</v>
      </c>
      <c r="Q317" s="167"/>
      <c r="R317" s="44" t="s">
        <v>754</v>
      </c>
      <c r="S317" s="44">
        <v>158699655.016</v>
      </c>
      <c r="T317" s="44">
        <v>0</v>
      </c>
      <c r="U317" s="44">
        <v>5643794.4552999996</v>
      </c>
      <c r="V317" s="44">
        <v>12867087.632300001</v>
      </c>
      <c r="W317" s="44">
        <v>4930303.4841999998</v>
      </c>
      <c r="X317" s="44">
        <f t="shared" si="81"/>
        <v>2465151.7420999999</v>
      </c>
      <c r="Y317" s="44">
        <f t="shared" si="85"/>
        <v>2465151.7420999999</v>
      </c>
      <c r="Z317" s="44">
        <v>217375160.82870001</v>
      </c>
      <c r="AA317" s="49">
        <f t="shared" si="76"/>
        <v>397050849.67439997</v>
      </c>
    </row>
    <row r="318" spans="1:27" ht="24.9" customHeight="1" x14ac:dyDescent="0.25">
      <c r="A318" s="165"/>
      <c r="B318" s="167"/>
      <c r="C318" s="40">
        <v>11</v>
      </c>
      <c r="D318" s="44" t="s">
        <v>755</v>
      </c>
      <c r="E318" s="44">
        <v>173065962.01320001</v>
      </c>
      <c r="F318" s="44">
        <v>0</v>
      </c>
      <c r="G318" s="44">
        <v>6154699.6854999997</v>
      </c>
      <c r="H318" s="44">
        <v>11256322.2322</v>
      </c>
      <c r="I318" s="44">
        <v>5376619.8509999998</v>
      </c>
      <c r="J318" s="44">
        <f t="shared" si="89"/>
        <v>2688309.9254999999</v>
      </c>
      <c r="K318" s="44">
        <f t="shared" si="77"/>
        <v>2688309.9254999999</v>
      </c>
      <c r="L318" s="57">
        <v>95457228.688800007</v>
      </c>
      <c r="M318" s="49">
        <f t="shared" si="75"/>
        <v>288622522.54519999</v>
      </c>
      <c r="N318" s="48"/>
      <c r="O318" s="167"/>
      <c r="P318" s="50">
        <v>12</v>
      </c>
      <c r="Q318" s="167"/>
      <c r="R318" s="44" t="s">
        <v>756</v>
      </c>
      <c r="S318" s="44">
        <v>151889183.84439999</v>
      </c>
      <c r="T318" s="44">
        <v>0</v>
      </c>
      <c r="U318" s="44">
        <v>5401595.4446999999</v>
      </c>
      <c r="V318" s="44">
        <v>12153885.521600001</v>
      </c>
      <c r="W318" s="44">
        <v>4718723.3786000004</v>
      </c>
      <c r="X318" s="44">
        <f t="shared" si="81"/>
        <v>2359361.6893000002</v>
      </c>
      <c r="Y318" s="44">
        <f t="shared" si="85"/>
        <v>2359361.6893000002</v>
      </c>
      <c r="Z318" s="44">
        <v>210532665.66479999</v>
      </c>
      <c r="AA318" s="49">
        <f t="shared" si="76"/>
        <v>382336692.16479999</v>
      </c>
    </row>
    <row r="319" spans="1:27" ht="24.9" customHeight="1" x14ac:dyDescent="0.25">
      <c r="A319" s="165"/>
      <c r="B319" s="167"/>
      <c r="C319" s="40">
        <v>12</v>
      </c>
      <c r="D319" s="44" t="s">
        <v>757</v>
      </c>
      <c r="E319" s="44">
        <v>146984122.47549999</v>
      </c>
      <c r="F319" s="44">
        <v>0</v>
      </c>
      <c r="G319" s="44">
        <v>5227158.0259999996</v>
      </c>
      <c r="H319" s="44">
        <v>9840515.1778999995</v>
      </c>
      <c r="I319" s="44">
        <v>4566338.4150999999</v>
      </c>
      <c r="J319" s="44">
        <f t="shared" si="89"/>
        <v>2283169.2075499999</v>
      </c>
      <c r="K319" s="44">
        <f t="shared" si="77"/>
        <v>2283169.2075499999</v>
      </c>
      <c r="L319" s="57">
        <v>81873908.088699996</v>
      </c>
      <c r="M319" s="49">
        <f t="shared" si="75"/>
        <v>246208872.97564998</v>
      </c>
      <c r="N319" s="48"/>
      <c r="O319" s="167"/>
      <c r="P319" s="50">
        <v>13</v>
      </c>
      <c r="Q319" s="167"/>
      <c r="R319" s="44" t="s">
        <v>758</v>
      </c>
      <c r="S319" s="44">
        <v>180318861.6586</v>
      </c>
      <c r="T319" s="44">
        <v>0</v>
      </c>
      <c r="U319" s="44">
        <v>6412632.6646999996</v>
      </c>
      <c r="V319" s="44">
        <v>14059752.2739</v>
      </c>
      <c r="W319" s="44">
        <v>5601944.8296999997</v>
      </c>
      <c r="X319" s="44">
        <f t="shared" si="81"/>
        <v>2800972.4148499998</v>
      </c>
      <c r="Y319" s="44">
        <f t="shared" si="85"/>
        <v>2800972.4148499998</v>
      </c>
      <c r="Z319" s="44">
        <v>228817642.44780001</v>
      </c>
      <c r="AA319" s="49">
        <f t="shared" si="76"/>
        <v>432409861.45985001</v>
      </c>
    </row>
    <row r="320" spans="1:27" ht="24.9" customHeight="1" x14ac:dyDescent="0.25">
      <c r="A320" s="165"/>
      <c r="B320" s="167"/>
      <c r="C320" s="40">
        <v>13</v>
      </c>
      <c r="D320" s="44" t="s">
        <v>759</v>
      </c>
      <c r="E320" s="44">
        <v>132781650.6143</v>
      </c>
      <c r="F320" s="44">
        <v>0</v>
      </c>
      <c r="G320" s="44">
        <v>4722079.2220999999</v>
      </c>
      <c r="H320" s="44">
        <v>9570168.8609999996</v>
      </c>
      <c r="I320" s="44">
        <v>4125111.8950999998</v>
      </c>
      <c r="J320" s="44">
        <f t="shared" si="89"/>
        <v>2062555.9475499999</v>
      </c>
      <c r="K320" s="44">
        <f t="shared" si="77"/>
        <v>2062555.9475499999</v>
      </c>
      <c r="L320" s="57">
        <v>79280192.592800006</v>
      </c>
      <c r="M320" s="49">
        <f t="shared" si="75"/>
        <v>228416647.23774999</v>
      </c>
      <c r="N320" s="48"/>
      <c r="O320" s="167"/>
      <c r="P320" s="50">
        <v>14</v>
      </c>
      <c r="Q320" s="167"/>
      <c r="R320" s="44" t="s">
        <v>760</v>
      </c>
      <c r="S320" s="44">
        <v>220820003.09549999</v>
      </c>
      <c r="T320" s="44">
        <v>0</v>
      </c>
      <c r="U320" s="44">
        <v>7852964.1982000005</v>
      </c>
      <c r="V320" s="44">
        <v>17170905.422699999</v>
      </c>
      <c r="W320" s="44">
        <v>6860189.0187999997</v>
      </c>
      <c r="X320" s="44">
        <f t="shared" si="81"/>
        <v>3430094.5093999999</v>
      </c>
      <c r="Y320" s="44">
        <f t="shared" si="85"/>
        <v>3430094.5093999999</v>
      </c>
      <c r="Z320" s="44">
        <v>258666194.5702</v>
      </c>
      <c r="AA320" s="49">
        <f t="shared" si="76"/>
        <v>507940161.79599994</v>
      </c>
    </row>
    <row r="321" spans="1:27" ht="24.9" customHeight="1" x14ac:dyDescent="0.25">
      <c r="A321" s="165"/>
      <c r="B321" s="167"/>
      <c r="C321" s="40">
        <v>14</v>
      </c>
      <c r="D321" s="44" t="s">
        <v>761</v>
      </c>
      <c r="E321" s="44">
        <v>129218173.83499999</v>
      </c>
      <c r="F321" s="44">
        <v>0</v>
      </c>
      <c r="G321" s="44">
        <v>4595352.2264999999</v>
      </c>
      <c r="H321" s="44">
        <v>9266699.5571999997</v>
      </c>
      <c r="I321" s="44">
        <v>4014405.7818</v>
      </c>
      <c r="J321" s="44">
        <f t="shared" si="89"/>
        <v>2007202.8909</v>
      </c>
      <c r="K321" s="44">
        <f t="shared" si="77"/>
        <v>2007202.8909</v>
      </c>
      <c r="L321" s="57">
        <v>76368693.576499999</v>
      </c>
      <c r="M321" s="49">
        <f t="shared" si="75"/>
        <v>221456122.08610001</v>
      </c>
      <c r="N321" s="48"/>
      <c r="O321" s="167"/>
      <c r="P321" s="50">
        <v>15</v>
      </c>
      <c r="Q321" s="167"/>
      <c r="R321" s="44" t="s">
        <v>762</v>
      </c>
      <c r="S321" s="44">
        <v>178277546.5079</v>
      </c>
      <c r="T321" s="44">
        <v>0</v>
      </c>
      <c r="U321" s="44">
        <v>6340037.9061000003</v>
      </c>
      <c r="V321" s="44">
        <v>13854940.589</v>
      </c>
      <c r="W321" s="44">
        <v>5538527.5323999999</v>
      </c>
      <c r="X321" s="44">
        <f t="shared" si="81"/>
        <v>2769263.7662</v>
      </c>
      <c r="Y321" s="44">
        <f t="shared" si="85"/>
        <v>2769263.7662</v>
      </c>
      <c r="Z321" s="44">
        <v>226852669.3468</v>
      </c>
      <c r="AA321" s="49">
        <f t="shared" si="76"/>
        <v>428094458.116</v>
      </c>
    </row>
    <row r="322" spans="1:27" ht="24.9" customHeight="1" x14ac:dyDescent="0.25">
      <c r="A322" s="165"/>
      <c r="B322" s="167"/>
      <c r="C322" s="40">
        <v>15</v>
      </c>
      <c r="D322" s="44" t="s">
        <v>763</v>
      </c>
      <c r="E322" s="44">
        <v>115112909.73729999</v>
      </c>
      <c r="F322" s="44">
        <v>0</v>
      </c>
      <c r="G322" s="44">
        <v>4093730.3969000001</v>
      </c>
      <c r="H322" s="44">
        <v>8385365.4568999996</v>
      </c>
      <c r="I322" s="44">
        <v>3576199.2039999999</v>
      </c>
      <c r="J322" s="44">
        <f t="shared" si="89"/>
        <v>1788099.602</v>
      </c>
      <c r="K322" s="44">
        <f t="shared" si="77"/>
        <v>1788099.602</v>
      </c>
      <c r="L322" s="57">
        <v>67913132.062600002</v>
      </c>
      <c r="M322" s="49">
        <f t="shared" si="75"/>
        <v>197293237.25569999</v>
      </c>
      <c r="N322" s="48"/>
      <c r="O322" s="167"/>
      <c r="P322" s="50">
        <v>16</v>
      </c>
      <c r="Q322" s="167"/>
      <c r="R322" s="44" t="s">
        <v>764</v>
      </c>
      <c r="S322" s="44">
        <v>179897675.89120001</v>
      </c>
      <c r="T322" s="44">
        <v>0</v>
      </c>
      <c r="U322" s="44">
        <v>6397654.1449999996</v>
      </c>
      <c r="V322" s="44">
        <v>13873581.388900001</v>
      </c>
      <c r="W322" s="44">
        <v>5588859.9009999996</v>
      </c>
      <c r="X322" s="44">
        <f t="shared" si="81"/>
        <v>2794429.9504999998</v>
      </c>
      <c r="Y322" s="44">
        <f t="shared" si="85"/>
        <v>2794429.9504999998</v>
      </c>
      <c r="Z322" s="44">
        <v>227031510.07249999</v>
      </c>
      <c r="AA322" s="49">
        <f t="shared" si="76"/>
        <v>429994851.44809997</v>
      </c>
    </row>
    <row r="323" spans="1:27" ht="24.9" customHeight="1" x14ac:dyDescent="0.25">
      <c r="A323" s="165"/>
      <c r="B323" s="167"/>
      <c r="C323" s="40">
        <v>16</v>
      </c>
      <c r="D323" s="44" t="s">
        <v>765</v>
      </c>
      <c r="E323" s="44">
        <v>124780890.7282</v>
      </c>
      <c r="F323" s="44">
        <v>0</v>
      </c>
      <c r="G323" s="44">
        <v>4437550.2843000004</v>
      </c>
      <c r="H323" s="44">
        <v>9077774.5032000002</v>
      </c>
      <c r="I323" s="44">
        <v>3876553.2302999999</v>
      </c>
      <c r="J323" s="44">
        <f t="shared" si="89"/>
        <v>1938276.61515</v>
      </c>
      <c r="K323" s="44">
        <f t="shared" si="77"/>
        <v>1938276.61515</v>
      </c>
      <c r="L323" s="57">
        <v>74556137.571500003</v>
      </c>
      <c r="M323" s="49">
        <f t="shared" si="75"/>
        <v>214790629.70235002</v>
      </c>
      <c r="N323" s="48"/>
      <c r="O323" s="167"/>
      <c r="P323" s="50">
        <v>17</v>
      </c>
      <c r="Q323" s="167"/>
      <c r="R323" s="44" t="s">
        <v>766</v>
      </c>
      <c r="S323" s="44">
        <v>123597738.95829999</v>
      </c>
      <c r="T323" s="44">
        <v>0</v>
      </c>
      <c r="U323" s="44">
        <v>4395474.1662999997</v>
      </c>
      <c r="V323" s="44">
        <v>10055555.2465</v>
      </c>
      <c r="W323" s="44">
        <v>3839796.3936999999</v>
      </c>
      <c r="X323" s="44">
        <f t="shared" si="81"/>
        <v>1919898.1968499999</v>
      </c>
      <c r="Y323" s="44">
        <f t="shared" si="85"/>
        <v>1919898.1968499999</v>
      </c>
      <c r="Z323" s="44">
        <v>190401184.6374</v>
      </c>
      <c r="AA323" s="49">
        <f t="shared" si="76"/>
        <v>330369851.20535004</v>
      </c>
    </row>
    <row r="324" spans="1:27" ht="24.9" customHeight="1" x14ac:dyDescent="0.25">
      <c r="A324" s="165"/>
      <c r="B324" s="167"/>
      <c r="C324" s="40">
        <v>17</v>
      </c>
      <c r="D324" s="44" t="s">
        <v>767</v>
      </c>
      <c r="E324" s="44">
        <v>146488289.78920001</v>
      </c>
      <c r="F324" s="44">
        <v>0</v>
      </c>
      <c r="G324" s="44">
        <v>5209524.8574999999</v>
      </c>
      <c r="H324" s="44">
        <v>9531829.3684999999</v>
      </c>
      <c r="I324" s="44">
        <v>4550934.4393999996</v>
      </c>
      <c r="J324" s="44">
        <f t="shared" si="89"/>
        <v>2275467.2196999998</v>
      </c>
      <c r="K324" s="44">
        <f t="shared" si="77"/>
        <v>2275467.2196999998</v>
      </c>
      <c r="L324" s="57">
        <v>78912361.667699993</v>
      </c>
      <c r="M324" s="49">
        <f t="shared" si="75"/>
        <v>242417472.90259996</v>
      </c>
      <c r="N324" s="48"/>
      <c r="O324" s="167"/>
      <c r="P324" s="50">
        <v>18</v>
      </c>
      <c r="Q324" s="167"/>
      <c r="R324" s="44" t="s">
        <v>768</v>
      </c>
      <c r="S324" s="44">
        <v>152087545.7299</v>
      </c>
      <c r="T324" s="44">
        <v>0</v>
      </c>
      <c r="U324" s="44">
        <v>5408649.7367000002</v>
      </c>
      <c r="V324" s="44">
        <v>12743022.3477</v>
      </c>
      <c r="W324" s="44">
        <v>4724885.8640000001</v>
      </c>
      <c r="X324" s="44">
        <f t="shared" si="81"/>
        <v>2362442.932</v>
      </c>
      <c r="Y324" s="44">
        <f t="shared" si="85"/>
        <v>2362442.932</v>
      </c>
      <c r="Z324" s="44">
        <v>216184872.55430001</v>
      </c>
      <c r="AA324" s="49">
        <f t="shared" si="76"/>
        <v>388786533.30059999</v>
      </c>
    </row>
    <row r="325" spans="1:27" ht="24.9" customHeight="1" x14ac:dyDescent="0.25">
      <c r="A325" s="165"/>
      <c r="B325" s="167"/>
      <c r="C325" s="40">
        <v>18</v>
      </c>
      <c r="D325" s="44" t="s">
        <v>769</v>
      </c>
      <c r="E325" s="44">
        <v>158556336.3242</v>
      </c>
      <c r="F325" s="44">
        <v>0</v>
      </c>
      <c r="G325" s="44">
        <v>5638697.6501000002</v>
      </c>
      <c r="H325" s="44">
        <v>10252837.9981</v>
      </c>
      <c r="I325" s="44">
        <v>4925851.0192</v>
      </c>
      <c r="J325" s="44">
        <f t="shared" si="89"/>
        <v>2462925.5096</v>
      </c>
      <c r="K325" s="44">
        <f t="shared" si="77"/>
        <v>2462925.5096</v>
      </c>
      <c r="L325" s="57">
        <v>85829752.947600007</v>
      </c>
      <c r="M325" s="49">
        <f t="shared" si="75"/>
        <v>262740550.4296</v>
      </c>
      <c r="N325" s="48"/>
      <c r="O325" s="167"/>
      <c r="P325" s="50">
        <v>19</v>
      </c>
      <c r="Q325" s="167"/>
      <c r="R325" s="44" t="s">
        <v>770</v>
      </c>
      <c r="S325" s="44">
        <v>120544375.473</v>
      </c>
      <c r="T325" s="44">
        <v>0</v>
      </c>
      <c r="U325" s="44">
        <v>4286888.1968</v>
      </c>
      <c r="V325" s="44">
        <v>10524001.1011</v>
      </c>
      <c r="W325" s="44">
        <v>3744937.9101</v>
      </c>
      <c r="X325" s="44">
        <f t="shared" si="81"/>
        <v>1872468.95505</v>
      </c>
      <c r="Y325" s="44">
        <f t="shared" si="85"/>
        <v>1872468.95505</v>
      </c>
      <c r="Z325" s="44">
        <v>194895476.57370001</v>
      </c>
      <c r="AA325" s="49">
        <f t="shared" si="76"/>
        <v>332123210.29965007</v>
      </c>
    </row>
    <row r="326" spans="1:27" ht="24.9" customHeight="1" x14ac:dyDescent="0.25">
      <c r="A326" s="165"/>
      <c r="B326" s="167"/>
      <c r="C326" s="40">
        <v>19</v>
      </c>
      <c r="D326" s="44" t="s">
        <v>771</v>
      </c>
      <c r="E326" s="44">
        <v>138918551.79370001</v>
      </c>
      <c r="F326" s="44">
        <v>0</v>
      </c>
      <c r="G326" s="44">
        <v>4940324.2386999996</v>
      </c>
      <c r="H326" s="44">
        <v>9335371.3884999994</v>
      </c>
      <c r="I326" s="44">
        <v>4315766.2810000004</v>
      </c>
      <c r="J326" s="44">
        <f t="shared" si="89"/>
        <v>2157883.1405000002</v>
      </c>
      <c r="K326" s="44">
        <f t="shared" si="77"/>
        <v>2157883.1405000002</v>
      </c>
      <c r="L326" s="57">
        <v>77027534.410500005</v>
      </c>
      <c r="M326" s="49">
        <f t="shared" si="75"/>
        <v>232379664.97189999</v>
      </c>
      <c r="N326" s="48"/>
      <c r="O326" s="167"/>
      <c r="P326" s="50">
        <v>20</v>
      </c>
      <c r="Q326" s="167"/>
      <c r="R326" s="44" t="s">
        <v>772</v>
      </c>
      <c r="S326" s="44">
        <v>130389162.1522</v>
      </c>
      <c r="T326" s="44">
        <v>0</v>
      </c>
      <c r="U326" s="44">
        <v>4636995.7786999997</v>
      </c>
      <c r="V326" s="44">
        <v>11456861.874299999</v>
      </c>
      <c r="W326" s="44">
        <v>4050784.7379999999</v>
      </c>
      <c r="X326" s="44">
        <f t="shared" si="81"/>
        <v>2025392.3689999999</v>
      </c>
      <c r="Y326" s="44">
        <f t="shared" si="85"/>
        <v>2025392.3689999999</v>
      </c>
      <c r="Z326" s="44">
        <v>203845387.45179999</v>
      </c>
      <c r="AA326" s="49">
        <f t="shared" si="76"/>
        <v>352353799.62600005</v>
      </c>
    </row>
    <row r="327" spans="1:27" ht="24.9" customHeight="1" x14ac:dyDescent="0.25">
      <c r="A327" s="165"/>
      <c r="B327" s="167"/>
      <c r="C327" s="40">
        <v>20</v>
      </c>
      <c r="D327" s="44" t="s">
        <v>773</v>
      </c>
      <c r="E327" s="44">
        <v>123414582.314</v>
      </c>
      <c r="F327" s="44">
        <v>0</v>
      </c>
      <c r="G327" s="44">
        <v>4388960.6142999995</v>
      </c>
      <c r="H327" s="44">
        <v>8733649.2864999995</v>
      </c>
      <c r="I327" s="44">
        <v>3834106.2878</v>
      </c>
      <c r="J327" s="44">
        <f t="shared" si="89"/>
        <v>1917053.1439</v>
      </c>
      <c r="K327" s="44">
        <f t="shared" si="77"/>
        <v>1917053.1439</v>
      </c>
      <c r="L327" s="57">
        <v>71254583.782499999</v>
      </c>
      <c r="M327" s="49">
        <f t="shared" si="75"/>
        <v>209708829.14120001</v>
      </c>
      <c r="N327" s="48"/>
      <c r="O327" s="167"/>
      <c r="P327" s="50">
        <v>21</v>
      </c>
      <c r="Q327" s="167"/>
      <c r="R327" s="44" t="s">
        <v>774</v>
      </c>
      <c r="S327" s="44">
        <v>134668272.12099999</v>
      </c>
      <c r="T327" s="44">
        <v>0</v>
      </c>
      <c r="U327" s="44">
        <v>4789172.6508999998</v>
      </c>
      <c r="V327" s="44">
        <v>10931125.655200001</v>
      </c>
      <c r="W327" s="44">
        <v>4183723.3431000002</v>
      </c>
      <c r="X327" s="44">
        <f t="shared" si="81"/>
        <v>2091861.6715500001</v>
      </c>
      <c r="Y327" s="44">
        <f t="shared" si="85"/>
        <v>2091861.6715500001</v>
      </c>
      <c r="Z327" s="44">
        <v>198801449.01890001</v>
      </c>
      <c r="AA327" s="49">
        <f t="shared" si="76"/>
        <v>351281881.11755002</v>
      </c>
    </row>
    <row r="328" spans="1:27" ht="24.9" customHeight="1" x14ac:dyDescent="0.25">
      <c r="A328" s="165"/>
      <c r="B328" s="167"/>
      <c r="C328" s="40">
        <v>21</v>
      </c>
      <c r="D328" s="44" t="s">
        <v>775</v>
      </c>
      <c r="E328" s="44">
        <v>135739081.91339999</v>
      </c>
      <c r="F328" s="44">
        <v>0</v>
      </c>
      <c r="G328" s="44">
        <v>4827253.5804000003</v>
      </c>
      <c r="H328" s="44">
        <v>9526521.6652000006</v>
      </c>
      <c r="I328" s="44">
        <v>4216990.0647999998</v>
      </c>
      <c r="J328" s="44">
        <f t="shared" si="89"/>
        <v>2108495.0323999999</v>
      </c>
      <c r="K328" s="44">
        <f t="shared" si="77"/>
        <v>2108495.0323999999</v>
      </c>
      <c r="L328" s="57">
        <v>78861439.308400005</v>
      </c>
      <c r="M328" s="49">
        <f t="shared" ref="M328:M386" si="90">E328+F328+G328+H328+I328-J328+L328</f>
        <v>231062791.49979997</v>
      </c>
      <c r="N328" s="48"/>
      <c r="O328" s="167"/>
      <c r="P328" s="50">
        <v>22</v>
      </c>
      <c r="Q328" s="167"/>
      <c r="R328" s="44" t="s">
        <v>776</v>
      </c>
      <c r="S328" s="44">
        <v>250096466.8046</v>
      </c>
      <c r="T328" s="44">
        <v>0</v>
      </c>
      <c r="U328" s="44">
        <v>8894115.4441</v>
      </c>
      <c r="V328" s="44">
        <v>18563055.806299999</v>
      </c>
      <c r="W328" s="44">
        <v>7769717.4674000004</v>
      </c>
      <c r="X328" s="44">
        <f t="shared" si="81"/>
        <v>3884858.7337000002</v>
      </c>
      <c r="Y328" s="44">
        <f t="shared" si="85"/>
        <v>3884858.7337000002</v>
      </c>
      <c r="Z328" s="44">
        <v>272022551.94010001</v>
      </c>
      <c r="AA328" s="49">
        <f t="shared" ref="AA328:AA391" si="91">S328+T328+U328+V328+W328-X328+Z328</f>
        <v>553461048.72880006</v>
      </c>
    </row>
    <row r="329" spans="1:27" ht="24.9" customHeight="1" x14ac:dyDescent="0.25">
      <c r="A329" s="165"/>
      <c r="B329" s="167"/>
      <c r="C329" s="40">
        <v>22</v>
      </c>
      <c r="D329" s="44" t="s">
        <v>777</v>
      </c>
      <c r="E329" s="44">
        <v>132044686.4957</v>
      </c>
      <c r="F329" s="44">
        <v>0</v>
      </c>
      <c r="G329" s="44">
        <v>4695870.7593</v>
      </c>
      <c r="H329" s="44">
        <v>9112228.9758000001</v>
      </c>
      <c r="I329" s="44">
        <v>4102216.7176999999</v>
      </c>
      <c r="J329" s="44">
        <f t="shared" si="89"/>
        <v>2051108.35885</v>
      </c>
      <c r="K329" s="44">
        <f t="shared" si="77"/>
        <v>2051108.35885</v>
      </c>
      <c r="L329" s="57">
        <v>74886695.429499999</v>
      </c>
      <c r="M329" s="49">
        <f t="shared" si="90"/>
        <v>222790590.01915002</v>
      </c>
      <c r="N329" s="48"/>
      <c r="O329" s="168"/>
      <c r="P329" s="50">
        <v>23</v>
      </c>
      <c r="Q329" s="168"/>
      <c r="R329" s="44" t="s">
        <v>778</v>
      </c>
      <c r="S329" s="44">
        <v>148028642.18920001</v>
      </c>
      <c r="T329" s="44">
        <v>0</v>
      </c>
      <c r="U329" s="44">
        <v>5264304.0083999997</v>
      </c>
      <c r="V329" s="44">
        <v>10841934.352399999</v>
      </c>
      <c r="W329" s="44">
        <v>4598788.3859000001</v>
      </c>
      <c r="X329" s="44">
        <f t="shared" si="81"/>
        <v>2299394.1929500001</v>
      </c>
      <c r="Y329" s="44">
        <f t="shared" si="85"/>
        <v>2299394.1929500001</v>
      </c>
      <c r="Z329" s="44">
        <v>197945743.39379999</v>
      </c>
      <c r="AA329" s="49">
        <f t="shared" si="91"/>
        <v>364380018.13674998</v>
      </c>
    </row>
    <row r="330" spans="1:27" ht="24.9" customHeight="1" x14ac:dyDescent="0.25">
      <c r="A330" s="165"/>
      <c r="B330" s="167"/>
      <c r="C330" s="40">
        <v>23</v>
      </c>
      <c r="D330" s="44" t="s">
        <v>779</v>
      </c>
      <c r="E330" s="44">
        <v>127721286.91670001</v>
      </c>
      <c r="F330" s="44">
        <v>0</v>
      </c>
      <c r="G330" s="44">
        <v>4542118.8273</v>
      </c>
      <c r="H330" s="44">
        <v>8963011.3790000007</v>
      </c>
      <c r="I330" s="44">
        <v>3967902.1723000002</v>
      </c>
      <c r="J330" s="44">
        <f t="shared" si="89"/>
        <v>1983951.0861500001</v>
      </c>
      <c r="K330" s="44">
        <f t="shared" ref="K330:K393" si="92">I330-J330</f>
        <v>1983951.0861500001</v>
      </c>
      <c r="L330" s="57">
        <v>73455094.669100001</v>
      </c>
      <c r="M330" s="49">
        <f t="shared" si="90"/>
        <v>216665462.87825</v>
      </c>
      <c r="N330" s="48"/>
      <c r="O330" s="40"/>
      <c r="P330" s="157" t="s">
        <v>780</v>
      </c>
      <c r="Q330" s="158"/>
      <c r="R330" s="45"/>
      <c r="S330" s="45">
        <f t="shared" ref="S330:W330" si="93">SUM(S307:S329)</f>
        <v>3702660046.2919002</v>
      </c>
      <c r="T330" s="45">
        <f t="shared" si="93"/>
        <v>-1E-4</v>
      </c>
      <c r="U330" s="45">
        <f t="shared" si="93"/>
        <v>131676733.873</v>
      </c>
      <c r="V330" s="45">
        <f t="shared" si="93"/>
        <v>294526825.45860004</v>
      </c>
      <c r="W330" s="45">
        <f t="shared" si="93"/>
        <v>115030103.40470001</v>
      </c>
      <c r="X330" s="45">
        <f t="shared" ref="X330:AA330" si="94">SUM(X307:X329)</f>
        <v>57515051.702350006</v>
      </c>
      <c r="Y330" s="45">
        <f t="shared" si="85"/>
        <v>57515051.702350006</v>
      </c>
      <c r="Z330" s="45">
        <f t="shared" si="94"/>
        <v>4986041703.6506004</v>
      </c>
      <c r="AA330" s="45">
        <f t="shared" si="94"/>
        <v>9172420360.9763508</v>
      </c>
    </row>
    <row r="331" spans="1:27" ht="24.9" customHeight="1" x14ac:dyDescent="0.25">
      <c r="A331" s="165"/>
      <c r="B331" s="167"/>
      <c r="C331" s="40">
        <v>24</v>
      </c>
      <c r="D331" s="44" t="s">
        <v>781</v>
      </c>
      <c r="E331" s="44">
        <v>132125989.68279999</v>
      </c>
      <c r="F331" s="44">
        <v>0</v>
      </c>
      <c r="G331" s="44">
        <v>4698762.1233000001</v>
      </c>
      <c r="H331" s="44">
        <v>9066429.5153999999</v>
      </c>
      <c r="I331" s="44">
        <v>4104742.5542000001</v>
      </c>
      <c r="J331" s="44">
        <f t="shared" si="89"/>
        <v>2052371.2771000001</v>
      </c>
      <c r="K331" s="44">
        <f t="shared" si="92"/>
        <v>2052371.2771000001</v>
      </c>
      <c r="L331" s="57">
        <v>74447293.215900004</v>
      </c>
      <c r="M331" s="49">
        <f t="shared" si="90"/>
        <v>222390845.81449997</v>
      </c>
      <c r="N331" s="48"/>
      <c r="O331" s="166">
        <v>33</v>
      </c>
      <c r="P331" s="50">
        <v>1</v>
      </c>
      <c r="Q331" s="175" t="s">
        <v>118</v>
      </c>
      <c r="R331" s="44" t="s">
        <v>782</v>
      </c>
      <c r="S331" s="44">
        <v>138689964.49970001</v>
      </c>
      <c r="T331" s="44">
        <f>-1564740.79</f>
        <v>-1564740.79</v>
      </c>
      <c r="U331" s="44">
        <v>4932195.0483999997</v>
      </c>
      <c r="V331" s="44">
        <v>7997901.3997999998</v>
      </c>
      <c r="W331" s="44">
        <v>4308664.7865000004</v>
      </c>
      <c r="X331" s="44">
        <v>0</v>
      </c>
      <c r="Y331" s="44">
        <f t="shared" si="85"/>
        <v>4308664.7865000004</v>
      </c>
      <c r="Z331" s="44">
        <v>74020874.332499996</v>
      </c>
      <c r="AA331" s="49">
        <f t="shared" si="91"/>
        <v>228384859.27690005</v>
      </c>
    </row>
    <row r="332" spans="1:27" ht="24.9" customHeight="1" x14ac:dyDescent="0.25">
      <c r="A332" s="165"/>
      <c r="B332" s="167"/>
      <c r="C332" s="40">
        <v>25</v>
      </c>
      <c r="D332" s="44" t="s">
        <v>783</v>
      </c>
      <c r="E332" s="44">
        <v>133335983.2782</v>
      </c>
      <c r="F332" s="44">
        <v>0</v>
      </c>
      <c r="G332" s="44">
        <v>4741792.8101000004</v>
      </c>
      <c r="H332" s="44">
        <v>9243735.9886000007</v>
      </c>
      <c r="I332" s="44">
        <v>4142333.2826</v>
      </c>
      <c r="J332" s="44">
        <f t="shared" si="89"/>
        <v>2071166.6413</v>
      </c>
      <c r="K332" s="44">
        <f t="shared" si="92"/>
        <v>2071166.6413</v>
      </c>
      <c r="L332" s="57">
        <v>76148380.001499996</v>
      </c>
      <c r="M332" s="49">
        <f t="shared" si="90"/>
        <v>225541058.71969998</v>
      </c>
      <c r="N332" s="48"/>
      <c r="O332" s="167"/>
      <c r="P332" s="50">
        <v>2</v>
      </c>
      <c r="Q332" s="176"/>
      <c r="R332" s="44" t="s">
        <v>784</v>
      </c>
      <c r="S332" s="44">
        <v>157875651.4023</v>
      </c>
      <c r="T332" s="44">
        <f t="shared" ref="T332:T353" si="95">-1564740.79</f>
        <v>-1564740.79</v>
      </c>
      <c r="U332" s="44">
        <v>5614490.6295999996</v>
      </c>
      <c r="V332" s="44">
        <v>9281581.2971999999</v>
      </c>
      <c r="W332" s="44">
        <v>4904704.2609999999</v>
      </c>
      <c r="X332" s="44">
        <v>0</v>
      </c>
      <c r="Y332" s="44">
        <f t="shared" si="85"/>
        <v>4904704.2609999999</v>
      </c>
      <c r="Z332" s="44">
        <v>86336560.669200003</v>
      </c>
      <c r="AA332" s="49">
        <f t="shared" si="91"/>
        <v>262448247.4693</v>
      </c>
    </row>
    <row r="333" spans="1:27" ht="24.9" customHeight="1" x14ac:dyDescent="0.25">
      <c r="A333" s="165"/>
      <c r="B333" s="167"/>
      <c r="C333" s="40">
        <v>26</v>
      </c>
      <c r="D333" s="44" t="s">
        <v>785</v>
      </c>
      <c r="E333" s="44">
        <v>141846821.29840001</v>
      </c>
      <c r="F333" s="44">
        <v>-1E-4</v>
      </c>
      <c r="G333" s="44">
        <v>5044461.5236999998</v>
      </c>
      <c r="H333" s="44">
        <v>10122553.0337</v>
      </c>
      <c r="I333" s="44">
        <v>4406738.4846000001</v>
      </c>
      <c r="J333" s="44">
        <f t="shared" si="89"/>
        <v>2203369.2423</v>
      </c>
      <c r="K333" s="44">
        <f t="shared" si="92"/>
        <v>2203369.2423</v>
      </c>
      <c r="L333" s="57">
        <v>84579792.767700002</v>
      </c>
      <c r="M333" s="49">
        <f t="shared" si="90"/>
        <v>243796997.86570001</v>
      </c>
      <c r="N333" s="48"/>
      <c r="O333" s="167"/>
      <c r="P333" s="50">
        <v>3</v>
      </c>
      <c r="Q333" s="176"/>
      <c r="R333" s="44" t="s">
        <v>786</v>
      </c>
      <c r="S333" s="44">
        <v>170137257.98109999</v>
      </c>
      <c r="T333" s="44">
        <f t="shared" si="95"/>
        <v>-1564740.79</v>
      </c>
      <c r="U333" s="44">
        <v>6050546.9475999996</v>
      </c>
      <c r="V333" s="44">
        <v>9630685.9056000002</v>
      </c>
      <c r="W333" s="44">
        <v>5285634.1478000004</v>
      </c>
      <c r="X333" s="44">
        <v>0</v>
      </c>
      <c r="Y333" s="44">
        <f t="shared" si="85"/>
        <v>5285634.1478000004</v>
      </c>
      <c r="Z333" s="44">
        <v>89685886.980800003</v>
      </c>
      <c r="AA333" s="49">
        <f t="shared" si="91"/>
        <v>279225271.17290002</v>
      </c>
    </row>
    <row r="334" spans="1:27" ht="24.9" customHeight="1" x14ac:dyDescent="0.25">
      <c r="A334" s="165"/>
      <c r="B334" s="168"/>
      <c r="C334" s="40">
        <v>27</v>
      </c>
      <c r="D334" s="44" t="s">
        <v>787</v>
      </c>
      <c r="E334" s="44">
        <v>126893988.81820001</v>
      </c>
      <c r="F334" s="44">
        <v>0</v>
      </c>
      <c r="G334" s="44">
        <v>4512697.8406999996</v>
      </c>
      <c r="H334" s="44">
        <v>8733977.5979999993</v>
      </c>
      <c r="I334" s="44">
        <v>3942200.5997000001</v>
      </c>
      <c r="J334" s="44">
        <f t="shared" si="89"/>
        <v>1971100.2998500001</v>
      </c>
      <c r="K334" s="44">
        <f t="shared" si="92"/>
        <v>1971100.2998500001</v>
      </c>
      <c r="L334" s="57">
        <v>71257733.619200006</v>
      </c>
      <c r="M334" s="49">
        <f t="shared" si="90"/>
        <v>213369498.17595005</v>
      </c>
      <c r="N334" s="48"/>
      <c r="O334" s="167"/>
      <c r="P334" s="50">
        <v>4</v>
      </c>
      <c r="Q334" s="176"/>
      <c r="R334" s="44" t="s">
        <v>788</v>
      </c>
      <c r="S334" s="44">
        <v>184728623.03659999</v>
      </c>
      <c r="T334" s="44">
        <f t="shared" si="95"/>
        <v>-1564740.79</v>
      </c>
      <c r="U334" s="44">
        <v>6569455.8587999996</v>
      </c>
      <c r="V334" s="44">
        <v>10610531.7086</v>
      </c>
      <c r="W334" s="44">
        <v>5738942.3668999998</v>
      </c>
      <c r="X334" s="44">
        <v>0</v>
      </c>
      <c r="Y334" s="44">
        <f t="shared" si="85"/>
        <v>5738942.3668999998</v>
      </c>
      <c r="Z334" s="44">
        <v>99086574.482700005</v>
      </c>
      <c r="AA334" s="49">
        <f t="shared" si="91"/>
        <v>305169386.66360003</v>
      </c>
    </row>
    <row r="335" spans="1:27" ht="24.9" customHeight="1" x14ac:dyDescent="0.25">
      <c r="A335" s="40"/>
      <c r="B335" s="156" t="s">
        <v>789</v>
      </c>
      <c r="C335" s="157"/>
      <c r="D335" s="45"/>
      <c r="E335" s="45">
        <f>SUM(E308:E334)</f>
        <v>3749965842.1866002</v>
      </c>
      <c r="F335" s="45">
        <f t="shared" ref="F335:H335" si="96">SUM(F308:F334)</f>
        <v>-1E-4</v>
      </c>
      <c r="G335" s="45">
        <f t="shared" si="96"/>
        <v>133359057.55850001</v>
      </c>
      <c r="H335" s="45">
        <f t="shared" si="96"/>
        <v>258703336.25389999</v>
      </c>
      <c r="I335" s="45">
        <f>SUM(I308:I334)</f>
        <v>116499746.9923</v>
      </c>
      <c r="J335" s="45">
        <f t="shared" si="89"/>
        <v>58249873.496150002</v>
      </c>
      <c r="K335" s="45">
        <f t="shared" si="92"/>
        <v>58249873.496150002</v>
      </c>
      <c r="L335" s="45">
        <f>SUM(L308:L334)</f>
        <v>2143527621.3818998</v>
      </c>
      <c r="M335" s="45">
        <f>SUM(M308:M334)</f>
        <v>6343805730.8769493</v>
      </c>
      <c r="N335" s="48"/>
      <c r="O335" s="167"/>
      <c r="P335" s="50">
        <v>5</v>
      </c>
      <c r="Q335" s="176"/>
      <c r="R335" s="44" t="s">
        <v>790</v>
      </c>
      <c r="S335" s="44">
        <v>173775123.6821</v>
      </c>
      <c r="T335" s="44">
        <f t="shared" si="95"/>
        <v>-1564740.79</v>
      </c>
      <c r="U335" s="44">
        <v>6179919.4171000002</v>
      </c>
      <c r="V335" s="44">
        <v>9407251.6603999995</v>
      </c>
      <c r="W335" s="44">
        <v>5398651.2929999996</v>
      </c>
      <c r="X335" s="44">
        <v>0</v>
      </c>
      <c r="Y335" s="44">
        <f t="shared" si="85"/>
        <v>5398651.2929999996</v>
      </c>
      <c r="Z335" s="44">
        <v>87542248.144999996</v>
      </c>
      <c r="AA335" s="49">
        <f t="shared" si="91"/>
        <v>280738453.40760005</v>
      </c>
    </row>
    <row r="336" spans="1:27" ht="24.9" customHeight="1" x14ac:dyDescent="0.25">
      <c r="A336" s="165">
        <v>17</v>
      </c>
      <c r="B336" s="166" t="s">
        <v>791</v>
      </c>
      <c r="C336" s="40">
        <v>1</v>
      </c>
      <c r="D336" s="44" t="s">
        <v>792</v>
      </c>
      <c r="E336" s="44">
        <v>132512623.2939</v>
      </c>
      <c r="F336" s="44">
        <v>0</v>
      </c>
      <c r="G336" s="44">
        <v>4712511.8737000003</v>
      </c>
      <c r="H336" s="44">
        <v>8199897.8729999997</v>
      </c>
      <c r="I336" s="44">
        <v>4116754.0550000002</v>
      </c>
      <c r="J336" s="44">
        <v>0</v>
      </c>
      <c r="K336" s="44">
        <f t="shared" si="92"/>
        <v>4116754.0550000002</v>
      </c>
      <c r="L336" s="57">
        <v>82217589.996000007</v>
      </c>
      <c r="M336" s="49">
        <f t="shared" si="90"/>
        <v>231759377.0916</v>
      </c>
      <c r="N336" s="48"/>
      <c r="O336" s="167"/>
      <c r="P336" s="50">
        <v>6</v>
      </c>
      <c r="Q336" s="176"/>
      <c r="R336" s="44" t="s">
        <v>793</v>
      </c>
      <c r="S336" s="44">
        <v>157459931.79949999</v>
      </c>
      <c r="T336" s="44">
        <f t="shared" si="95"/>
        <v>-1564740.79</v>
      </c>
      <c r="U336" s="44">
        <v>5599706.5017999997</v>
      </c>
      <c r="V336" s="44">
        <v>7824935.9347999999</v>
      </c>
      <c r="W336" s="44">
        <v>4891789.1491</v>
      </c>
      <c r="X336" s="44">
        <v>0</v>
      </c>
      <c r="Y336" s="44">
        <f t="shared" si="85"/>
        <v>4891789.1491</v>
      </c>
      <c r="Z336" s="44">
        <v>72361435.3873</v>
      </c>
      <c r="AA336" s="49">
        <f t="shared" si="91"/>
        <v>246573057.98250002</v>
      </c>
    </row>
    <row r="337" spans="1:27" ht="24.9" customHeight="1" x14ac:dyDescent="0.25">
      <c r="A337" s="165"/>
      <c r="B337" s="167"/>
      <c r="C337" s="40">
        <v>2</v>
      </c>
      <c r="D337" s="44" t="s">
        <v>794</v>
      </c>
      <c r="E337" s="44">
        <v>156724168.21090001</v>
      </c>
      <c r="F337" s="44">
        <v>0</v>
      </c>
      <c r="G337" s="44">
        <v>5573540.7330999998</v>
      </c>
      <c r="H337" s="44">
        <v>9587926.1227000002</v>
      </c>
      <c r="I337" s="44">
        <v>4868931.2682999996</v>
      </c>
      <c r="J337" s="44">
        <v>0</v>
      </c>
      <c r="K337" s="44">
        <f t="shared" si="92"/>
        <v>4868931.2682999996</v>
      </c>
      <c r="L337" s="57">
        <v>95534399.416700006</v>
      </c>
      <c r="M337" s="49">
        <f t="shared" si="90"/>
        <v>272288965.75170004</v>
      </c>
      <c r="N337" s="48"/>
      <c r="O337" s="167"/>
      <c r="P337" s="50">
        <v>7</v>
      </c>
      <c r="Q337" s="176"/>
      <c r="R337" s="44" t="s">
        <v>795</v>
      </c>
      <c r="S337" s="44">
        <v>179841710.6099</v>
      </c>
      <c r="T337" s="44">
        <f t="shared" si="95"/>
        <v>-1564740.79</v>
      </c>
      <c r="U337" s="44">
        <v>6395663.8662999999</v>
      </c>
      <c r="V337" s="44">
        <v>10302119.4921</v>
      </c>
      <c r="W337" s="44">
        <v>5587121.2342999997</v>
      </c>
      <c r="X337" s="44">
        <v>0</v>
      </c>
      <c r="Y337" s="44">
        <f t="shared" si="85"/>
        <v>5587121.2342999997</v>
      </c>
      <c r="Z337" s="44">
        <v>96127652.925600007</v>
      </c>
      <c r="AA337" s="49">
        <f t="shared" si="91"/>
        <v>296689527.33819997</v>
      </c>
    </row>
    <row r="338" spans="1:27" ht="24.9" customHeight="1" x14ac:dyDescent="0.25">
      <c r="A338" s="165"/>
      <c r="B338" s="167"/>
      <c r="C338" s="40">
        <v>3</v>
      </c>
      <c r="D338" s="44" t="s">
        <v>796</v>
      </c>
      <c r="E338" s="44">
        <v>194498966.94150001</v>
      </c>
      <c r="F338" s="44">
        <v>0</v>
      </c>
      <c r="G338" s="44">
        <v>6916916.0516999997</v>
      </c>
      <c r="H338" s="44">
        <v>11508037.948100001</v>
      </c>
      <c r="I338" s="44">
        <v>6042476.4897999996</v>
      </c>
      <c r="J338" s="44">
        <v>0</v>
      </c>
      <c r="K338" s="44">
        <f t="shared" si="92"/>
        <v>6042476.4897999996</v>
      </c>
      <c r="L338" s="57">
        <v>113956044.1124</v>
      </c>
      <c r="M338" s="49">
        <f t="shared" si="90"/>
        <v>332922441.54350001</v>
      </c>
      <c r="N338" s="48"/>
      <c r="O338" s="167"/>
      <c r="P338" s="50">
        <v>8</v>
      </c>
      <c r="Q338" s="176"/>
      <c r="R338" s="44" t="s">
        <v>797</v>
      </c>
      <c r="S338" s="44">
        <v>153460859.7956</v>
      </c>
      <c r="T338" s="44">
        <f t="shared" si="95"/>
        <v>-1564740.79</v>
      </c>
      <c r="U338" s="44">
        <v>5457488.5467999997</v>
      </c>
      <c r="V338" s="44">
        <v>8827106.9227000009</v>
      </c>
      <c r="W338" s="44">
        <v>4767550.4502999997</v>
      </c>
      <c r="X338" s="44">
        <v>0</v>
      </c>
      <c r="Y338" s="44">
        <f t="shared" si="85"/>
        <v>4767550.4502999997</v>
      </c>
      <c r="Z338" s="44">
        <v>81976311.781800002</v>
      </c>
      <c r="AA338" s="49">
        <f t="shared" si="91"/>
        <v>252924576.70719999</v>
      </c>
    </row>
    <row r="339" spans="1:27" ht="24.9" customHeight="1" x14ac:dyDescent="0.25">
      <c r="A339" s="165"/>
      <c r="B339" s="167"/>
      <c r="C339" s="40">
        <v>4</v>
      </c>
      <c r="D339" s="44" t="s">
        <v>798</v>
      </c>
      <c r="E339" s="44">
        <v>147115731.8867</v>
      </c>
      <c r="F339" s="44">
        <v>0</v>
      </c>
      <c r="G339" s="44">
        <v>5231838.4172999999</v>
      </c>
      <c r="H339" s="44">
        <v>8388275.7411000002</v>
      </c>
      <c r="I339" s="44">
        <v>4570427.1091</v>
      </c>
      <c r="J339" s="44">
        <v>0</v>
      </c>
      <c r="K339" s="44">
        <f t="shared" si="92"/>
        <v>4570427.1091</v>
      </c>
      <c r="L339" s="57">
        <v>84024896.273200005</v>
      </c>
      <c r="M339" s="49">
        <f t="shared" si="90"/>
        <v>249331169.42740002</v>
      </c>
      <c r="N339" s="48"/>
      <c r="O339" s="167"/>
      <c r="P339" s="50">
        <v>9</v>
      </c>
      <c r="Q339" s="176"/>
      <c r="R339" s="44" t="s">
        <v>799</v>
      </c>
      <c r="S339" s="44">
        <v>173706262.7297</v>
      </c>
      <c r="T339" s="44">
        <f t="shared" si="95"/>
        <v>-1564740.79</v>
      </c>
      <c r="U339" s="44">
        <v>6177470.5329</v>
      </c>
      <c r="V339" s="44">
        <v>8747108.3432</v>
      </c>
      <c r="W339" s="44">
        <v>5396511.9978999998</v>
      </c>
      <c r="X339" s="44">
        <v>0</v>
      </c>
      <c r="Y339" s="44">
        <f t="shared" si="85"/>
        <v>5396511.9978999998</v>
      </c>
      <c r="Z339" s="44">
        <v>81208801.583100006</v>
      </c>
      <c r="AA339" s="49">
        <f t="shared" si="91"/>
        <v>273671414.39680004</v>
      </c>
    </row>
    <row r="340" spans="1:27" ht="24.9" customHeight="1" x14ac:dyDescent="0.25">
      <c r="A340" s="165"/>
      <c r="B340" s="167"/>
      <c r="C340" s="40">
        <v>5</v>
      </c>
      <c r="D340" s="44" t="s">
        <v>800</v>
      </c>
      <c r="E340" s="44">
        <v>126238131.4061</v>
      </c>
      <c r="F340" s="44">
        <v>0</v>
      </c>
      <c r="G340" s="44">
        <v>4489373.7545999996</v>
      </c>
      <c r="H340" s="44">
        <v>7258610.4369000001</v>
      </c>
      <c r="I340" s="44">
        <v>3921825.1548000001</v>
      </c>
      <c r="J340" s="44">
        <v>0</v>
      </c>
      <c r="K340" s="44">
        <f t="shared" si="92"/>
        <v>3921825.1548000001</v>
      </c>
      <c r="L340" s="57">
        <v>73186833.310299993</v>
      </c>
      <c r="M340" s="49">
        <f t="shared" si="90"/>
        <v>215094774.0627</v>
      </c>
      <c r="N340" s="48"/>
      <c r="O340" s="167"/>
      <c r="P340" s="50">
        <v>10</v>
      </c>
      <c r="Q340" s="176"/>
      <c r="R340" s="44" t="s">
        <v>801</v>
      </c>
      <c r="S340" s="44">
        <v>156832571.63999999</v>
      </c>
      <c r="T340" s="44">
        <f t="shared" si="95"/>
        <v>-1564740.79</v>
      </c>
      <c r="U340" s="44">
        <v>5577395.8559999997</v>
      </c>
      <c r="V340" s="44">
        <v>8355961.6176000005</v>
      </c>
      <c r="W340" s="44">
        <v>4872299.0248999996</v>
      </c>
      <c r="X340" s="44">
        <v>0</v>
      </c>
      <c r="Y340" s="44">
        <f t="shared" si="85"/>
        <v>4872299.0248999996</v>
      </c>
      <c r="Z340" s="44">
        <v>77456121.188500002</v>
      </c>
      <c r="AA340" s="49">
        <f t="shared" si="91"/>
        <v>251529608.537</v>
      </c>
    </row>
    <row r="341" spans="1:27" ht="24.9" customHeight="1" x14ac:dyDescent="0.25">
      <c r="A341" s="165"/>
      <c r="B341" s="167"/>
      <c r="C341" s="40">
        <v>6</v>
      </c>
      <c r="D341" s="44" t="s">
        <v>802</v>
      </c>
      <c r="E341" s="44">
        <v>123836254.5767</v>
      </c>
      <c r="F341" s="44">
        <v>0</v>
      </c>
      <c r="G341" s="44">
        <v>4403956.4349999996</v>
      </c>
      <c r="H341" s="44">
        <v>7568262.9413999999</v>
      </c>
      <c r="I341" s="44">
        <v>3847206.3303999999</v>
      </c>
      <c r="J341" s="44">
        <v>0</v>
      </c>
      <c r="K341" s="44">
        <f t="shared" si="92"/>
        <v>3847206.3303999999</v>
      </c>
      <c r="L341" s="57">
        <v>76157654.250400007</v>
      </c>
      <c r="M341" s="49">
        <f t="shared" si="90"/>
        <v>215813334.53389999</v>
      </c>
      <c r="N341" s="48"/>
      <c r="O341" s="167"/>
      <c r="P341" s="50">
        <v>11</v>
      </c>
      <c r="Q341" s="176"/>
      <c r="R341" s="44" t="s">
        <v>803</v>
      </c>
      <c r="S341" s="44">
        <v>145431960.00619999</v>
      </c>
      <c r="T341" s="44">
        <f t="shared" si="95"/>
        <v>-1564740.79</v>
      </c>
      <c r="U341" s="44">
        <v>5171958.8767999997</v>
      </c>
      <c r="V341" s="44">
        <v>8524513.1163999997</v>
      </c>
      <c r="W341" s="44">
        <v>4518117.5664999997</v>
      </c>
      <c r="X341" s="44">
        <v>0</v>
      </c>
      <c r="Y341" s="44">
        <f t="shared" si="85"/>
        <v>4518117.5664999997</v>
      </c>
      <c r="Z341" s="44">
        <v>79073212.329899997</v>
      </c>
      <c r="AA341" s="49">
        <f t="shared" si="91"/>
        <v>241155021.1058</v>
      </c>
    </row>
    <row r="342" spans="1:27" ht="24.9" customHeight="1" x14ac:dyDescent="0.25">
      <c r="A342" s="165"/>
      <c r="B342" s="167"/>
      <c r="C342" s="40">
        <v>7</v>
      </c>
      <c r="D342" s="44" t="s">
        <v>804</v>
      </c>
      <c r="E342" s="44">
        <v>173832103.6877</v>
      </c>
      <c r="F342" s="44">
        <v>0</v>
      </c>
      <c r="G342" s="44">
        <v>6181945.7821000004</v>
      </c>
      <c r="H342" s="44">
        <v>10281794.3314</v>
      </c>
      <c r="I342" s="44">
        <v>5400421.4841</v>
      </c>
      <c r="J342" s="44">
        <v>0</v>
      </c>
      <c r="K342" s="44">
        <f t="shared" si="92"/>
        <v>5400421.4841</v>
      </c>
      <c r="L342" s="57">
        <v>102191404.1997</v>
      </c>
      <c r="M342" s="49">
        <f t="shared" si="90"/>
        <v>297887669.48500001</v>
      </c>
      <c r="N342" s="48"/>
      <c r="O342" s="167"/>
      <c r="P342" s="50">
        <v>12</v>
      </c>
      <c r="Q342" s="176"/>
      <c r="R342" s="44" t="s">
        <v>805</v>
      </c>
      <c r="S342" s="44">
        <v>173154442.98289999</v>
      </c>
      <c r="T342" s="44">
        <f t="shared" si="95"/>
        <v>-1564740.79</v>
      </c>
      <c r="U342" s="44">
        <v>6157846.3112000003</v>
      </c>
      <c r="V342" s="44">
        <v>8802957.7847000007</v>
      </c>
      <c r="W342" s="44">
        <v>5379368.6787999999</v>
      </c>
      <c r="X342" s="44">
        <v>0</v>
      </c>
      <c r="Y342" s="44">
        <f t="shared" si="85"/>
        <v>5379368.6787999999</v>
      </c>
      <c r="Z342" s="44">
        <v>81744623.796599999</v>
      </c>
      <c r="AA342" s="49">
        <f t="shared" si="91"/>
        <v>273674498.76419997</v>
      </c>
    </row>
    <row r="343" spans="1:27" ht="24.9" customHeight="1" x14ac:dyDescent="0.25">
      <c r="A343" s="165"/>
      <c r="B343" s="167"/>
      <c r="C343" s="40">
        <v>8</v>
      </c>
      <c r="D343" s="44" t="s">
        <v>806</v>
      </c>
      <c r="E343" s="44">
        <v>145891896.45339999</v>
      </c>
      <c r="F343" s="44">
        <v>0</v>
      </c>
      <c r="G343" s="44">
        <v>5188315.4768000003</v>
      </c>
      <c r="H343" s="44">
        <v>8568920.0483999997</v>
      </c>
      <c r="I343" s="44">
        <v>4532406.3579000002</v>
      </c>
      <c r="J343" s="44">
        <v>0</v>
      </c>
      <c r="K343" s="44">
        <f t="shared" si="92"/>
        <v>4532406.3579000002</v>
      </c>
      <c r="L343" s="57">
        <v>85758006.398100004</v>
      </c>
      <c r="M343" s="49">
        <f t="shared" si="90"/>
        <v>249939544.73459995</v>
      </c>
      <c r="N343" s="48"/>
      <c r="O343" s="167"/>
      <c r="P343" s="50">
        <v>13</v>
      </c>
      <c r="Q343" s="176"/>
      <c r="R343" s="44" t="s">
        <v>807</v>
      </c>
      <c r="S343" s="44">
        <v>181673952.13699999</v>
      </c>
      <c r="T343" s="44">
        <f t="shared" si="95"/>
        <v>-1564740.79</v>
      </c>
      <c r="U343" s="44">
        <v>6460823.3940000003</v>
      </c>
      <c r="V343" s="44">
        <v>9868766.4935999997</v>
      </c>
      <c r="W343" s="44">
        <v>5644043.2659</v>
      </c>
      <c r="X343" s="44">
        <v>0</v>
      </c>
      <c r="Y343" s="44">
        <f t="shared" si="85"/>
        <v>5644043.2659</v>
      </c>
      <c r="Z343" s="44">
        <v>91970043.529699996</v>
      </c>
      <c r="AA343" s="49">
        <f t="shared" si="91"/>
        <v>294052888.0302</v>
      </c>
    </row>
    <row r="344" spans="1:27" ht="24.9" customHeight="1" x14ac:dyDescent="0.25">
      <c r="A344" s="165"/>
      <c r="B344" s="167"/>
      <c r="C344" s="40">
        <v>9</v>
      </c>
      <c r="D344" s="44" t="s">
        <v>808</v>
      </c>
      <c r="E344" s="44">
        <v>127791619.2679</v>
      </c>
      <c r="F344" s="44">
        <v>0</v>
      </c>
      <c r="G344" s="44">
        <v>4544620.0384</v>
      </c>
      <c r="H344" s="44">
        <v>7746827.9423000002</v>
      </c>
      <c r="I344" s="44">
        <v>3970087.1790999998</v>
      </c>
      <c r="J344" s="44">
        <v>0</v>
      </c>
      <c r="K344" s="44">
        <f t="shared" si="92"/>
        <v>3970087.1790999998</v>
      </c>
      <c r="L344" s="57">
        <v>77870815.409700006</v>
      </c>
      <c r="M344" s="49">
        <f t="shared" si="90"/>
        <v>221923969.83740002</v>
      </c>
      <c r="N344" s="48"/>
      <c r="O344" s="167"/>
      <c r="P344" s="50">
        <v>14</v>
      </c>
      <c r="Q344" s="176"/>
      <c r="R344" s="44" t="s">
        <v>809</v>
      </c>
      <c r="S344" s="44">
        <v>163697855.35409999</v>
      </c>
      <c r="T344" s="44">
        <f t="shared" si="95"/>
        <v>-1564740.79</v>
      </c>
      <c r="U344" s="44">
        <v>5821544.1508999998</v>
      </c>
      <c r="V344" s="44">
        <v>8935157.8998000007</v>
      </c>
      <c r="W344" s="44">
        <v>5085581.9851000002</v>
      </c>
      <c r="X344" s="44">
        <v>0</v>
      </c>
      <c r="Y344" s="44">
        <f t="shared" si="85"/>
        <v>5085581.9851000002</v>
      </c>
      <c r="Z344" s="44">
        <v>83012958.023699999</v>
      </c>
      <c r="AA344" s="49">
        <f t="shared" si="91"/>
        <v>264988356.62360001</v>
      </c>
    </row>
    <row r="345" spans="1:27" ht="24.9" customHeight="1" x14ac:dyDescent="0.25">
      <c r="A345" s="165"/>
      <c r="B345" s="167"/>
      <c r="C345" s="40">
        <v>10</v>
      </c>
      <c r="D345" s="44" t="s">
        <v>810</v>
      </c>
      <c r="E345" s="44">
        <v>135004889.79089999</v>
      </c>
      <c r="F345" s="44">
        <v>0</v>
      </c>
      <c r="G345" s="44">
        <v>4801143.6973000001</v>
      </c>
      <c r="H345" s="44">
        <v>7890135.9312000005</v>
      </c>
      <c r="I345" s="44">
        <v>4194181.0046000001</v>
      </c>
      <c r="J345" s="44">
        <v>0</v>
      </c>
      <c r="K345" s="44">
        <f t="shared" si="92"/>
        <v>4194181.0046000001</v>
      </c>
      <c r="L345" s="57">
        <v>79245719.110400006</v>
      </c>
      <c r="M345" s="49">
        <f t="shared" si="90"/>
        <v>231136069.53439999</v>
      </c>
      <c r="N345" s="48"/>
      <c r="O345" s="167"/>
      <c r="P345" s="50">
        <v>15</v>
      </c>
      <c r="Q345" s="176"/>
      <c r="R345" s="44" t="s">
        <v>811</v>
      </c>
      <c r="S345" s="44">
        <v>146581401.43689999</v>
      </c>
      <c r="T345" s="44">
        <f t="shared" si="95"/>
        <v>-1564740.79</v>
      </c>
      <c r="U345" s="44">
        <v>5212836.1627000002</v>
      </c>
      <c r="V345" s="44">
        <v>7986063.9446999999</v>
      </c>
      <c r="W345" s="44">
        <v>4553827.1279999996</v>
      </c>
      <c r="X345" s="44">
        <v>0</v>
      </c>
      <c r="Y345" s="44">
        <f t="shared" si="85"/>
        <v>4553827.1279999996</v>
      </c>
      <c r="Z345" s="44">
        <v>73907305.222000003</v>
      </c>
      <c r="AA345" s="49">
        <f t="shared" si="91"/>
        <v>236676693.10429999</v>
      </c>
    </row>
    <row r="346" spans="1:27" ht="24.9" customHeight="1" x14ac:dyDescent="0.25">
      <c r="A346" s="165"/>
      <c r="B346" s="167"/>
      <c r="C346" s="40">
        <v>11</v>
      </c>
      <c r="D346" s="44" t="s">
        <v>812</v>
      </c>
      <c r="E346" s="44">
        <v>187799635.00470001</v>
      </c>
      <c r="F346" s="44">
        <v>0</v>
      </c>
      <c r="G346" s="44">
        <v>6678669.4567999998</v>
      </c>
      <c r="H346" s="44">
        <v>10764029.2709</v>
      </c>
      <c r="I346" s="44">
        <v>5834349.1338</v>
      </c>
      <c r="J346" s="44">
        <v>0</v>
      </c>
      <c r="K346" s="44">
        <f t="shared" si="92"/>
        <v>5834349.1338</v>
      </c>
      <c r="L346" s="57">
        <v>106817989.2755</v>
      </c>
      <c r="M346" s="49">
        <f t="shared" si="90"/>
        <v>317894672.14170003</v>
      </c>
      <c r="N346" s="48"/>
      <c r="O346" s="167"/>
      <c r="P346" s="50">
        <v>16</v>
      </c>
      <c r="Q346" s="176"/>
      <c r="R346" s="44" t="s">
        <v>813</v>
      </c>
      <c r="S346" s="44">
        <v>162886807.7022</v>
      </c>
      <c r="T346" s="44">
        <f t="shared" si="95"/>
        <v>-1564740.79</v>
      </c>
      <c r="U346" s="44">
        <v>5792701.0746999998</v>
      </c>
      <c r="V346" s="44">
        <v>10329259.9131</v>
      </c>
      <c r="W346" s="44">
        <v>5060385.2632999998</v>
      </c>
      <c r="X346" s="44">
        <v>0</v>
      </c>
      <c r="Y346" s="44">
        <f t="shared" si="85"/>
        <v>5060385.2632999998</v>
      </c>
      <c r="Z346" s="44">
        <v>96388039.422600001</v>
      </c>
      <c r="AA346" s="49">
        <f t="shared" si="91"/>
        <v>278892452.58590001</v>
      </c>
    </row>
    <row r="347" spans="1:27" ht="24.9" customHeight="1" x14ac:dyDescent="0.25">
      <c r="A347" s="165"/>
      <c r="B347" s="167"/>
      <c r="C347" s="40">
        <v>12</v>
      </c>
      <c r="D347" s="44" t="s">
        <v>814</v>
      </c>
      <c r="E347" s="44">
        <v>138852204.12419999</v>
      </c>
      <c r="F347" s="44">
        <v>0</v>
      </c>
      <c r="G347" s="44">
        <v>4937964.7339000003</v>
      </c>
      <c r="H347" s="44">
        <v>8063393.2287999997</v>
      </c>
      <c r="I347" s="44">
        <v>4313705.0657000002</v>
      </c>
      <c r="J347" s="44">
        <v>0</v>
      </c>
      <c r="K347" s="44">
        <f t="shared" si="92"/>
        <v>4313705.0657000002</v>
      </c>
      <c r="L347" s="57">
        <v>80907957.910500005</v>
      </c>
      <c r="M347" s="49">
        <f t="shared" si="90"/>
        <v>237075225.06309998</v>
      </c>
      <c r="N347" s="48"/>
      <c r="O347" s="167"/>
      <c r="P347" s="50">
        <v>17</v>
      </c>
      <c r="Q347" s="176"/>
      <c r="R347" s="44" t="s">
        <v>815</v>
      </c>
      <c r="S347" s="44">
        <v>161570926.87619999</v>
      </c>
      <c r="T347" s="44">
        <f t="shared" si="95"/>
        <v>-1564740.79</v>
      </c>
      <c r="U347" s="44">
        <v>5745904.7478999998</v>
      </c>
      <c r="V347" s="44">
        <v>9637398.0527999997</v>
      </c>
      <c r="W347" s="44">
        <v>5019504.9486999996</v>
      </c>
      <c r="X347" s="44">
        <v>0</v>
      </c>
      <c r="Y347" s="44">
        <f t="shared" si="85"/>
        <v>5019504.9486999996</v>
      </c>
      <c r="Z347" s="44">
        <v>89750283.641399994</v>
      </c>
      <c r="AA347" s="49">
        <f t="shared" si="91"/>
        <v>270159277.477</v>
      </c>
    </row>
    <row r="348" spans="1:27" ht="24.9" customHeight="1" x14ac:dyDescent="0.25">
      <c r="A348" s="165"/>
      <c r="B348" s="167"/>
      <c r="C348" s="40">
        <v>13</v>
      </c>
      <c r="D348" s="44" t="s">
        <v>816</v>
      </c>
      <c r="E348" s="44">
        <v>117213893.54709999</v>
      </c>
      <c r="F348" s="44">
        <v>0</v>
      </c>
      <c r="G348" s="44">
        <v>4168447.1362999999</v>
      </c>
      <c r="H348" s="44">
        <v>7718866.7424999997</v>
      </c>
      <c r="I348" s="44">
        <v>3641470.2204999998</v>
      </c>
      <c r="J348" s="44">
        <v>0</v>
      </c>
      <c r="K348" s="44">
        <f t="shared" si="92"/>
        <v>3641470.2204999998</v>
      </c>
      <c r="L348" s="57">
        <v>77602554.321099997</v>
      </c>
      <c r="M348" s="49">
        <f t="shared" si="90"/>
        <v>210345231.96749997</v>
      </c>
      <c r="N348" s="48"/>
      <c r="O348" s="167"/>
      <c r="P348" s="50">
        <v>18</v>
      </c>
      <c r="Q348" s="176"/>
      <c r="R348" s="44" t="s">
        <v>817</v>
      </c>
      <c r="S348" s="44">
        <v>180913634.63409999</v>
      </c>
      <c r="T348" s="44">
        <f t="shared" si="95"/>
        <v>-1564740.79</v>
      </c>
      <c r="U348" s="44">
        <v>6433784.4209000003</v>
      </c>
      <c r="V348" s="44">
        <v>10184894.031400001</v>
      </c>
      <c r="W348" s="44">
        <v>5620422.5716000004</v>
      </c>
      <c r="X348" s="44">
        <v>0</v>
      </c>
      <c r="Y348" s="44">
        <f t="shared" si="85"/>
        <v>5620422.5716000004</v>
      </c>
      <c r="Z348" s="44">
        <v>95002986.248199999</v>
      </c>
      <c r="AA348" s="49">
        <f t="shared" si="91"/>
        <v>296590981.11619997</v>
      </c>
    </row>
    <row r="349" spans="1:27" ht="24.9" customHeight="1" x14ac:dyDescent="0.25">
      <c r="A349" s="165"/>
      <c r="B349" s="167"/>
      <c r="C349" s="40">
        <v>14</v>
      </c>
      <c r="D349" s="44" t="s">
        <v>818</v>
      </c>
      <c r="E349" s="44">
        <v>161106756.33199999</v>
      </c>
      <c r="F349" s="44">
        <v>0</v>
      </c>
      <c r="G349" s="44">
        <v>5729397.5718</v>
      </c>
      <c r="H349" s="44">
        <v>9970828.5807000007</v>
      </c>
      <c r="I349" s="44">
        <v>5005084.6172000002</v>
      </c>
      <c r="J349" s="44">
        <v>0</v>
      </c>
      <c r="K349" s="44">
        <f t="shared" si="92"/>
        <v>5005084.6172000002</v>
      </c>
      <c r="L349" s="57">
        <v>99207983.913000003</v>
      </c>
      <c r="M349" s="49">
        <f t="shared" si="90"/>
        <v>281020051.0147</v>
      </c>
      <c r="N349" s="48"/>
      <c r="O349" s="167"/>
      <c r="P349" s="50">
        <v>19</v>
      </c>
      <c r="Q349" s="176"/>
      <c r="R349" s="44" t="s">
        <v>819</v>
      </c>
      <c r="S349" s="44">
        <v>166795080.29429999</v>
      </c>
      <c r="T349" s="44">
        <f t="shared" si="95"/>
        <v>-1564740.79</v>
      </c>
      <c r="U349" s="44">
        <v>5931689.9539000001</v>
      </c>
      <c r="V349" s="44">
        <v>8158883.4935999997</v>
      </c>
      <c r="W349" s="44">
        <v>5181803.1074000001</v>
      </c>
      <c r="X349" s="44">
        <v>0</v>
      </c>
      <c r="Y349" s="44">
        <f t="shared" si="85"/>
        <v>5181803.1074000001</v>
      </c>
      <c r="Z349" s="44">
        <v>75565344.239899993</v>
      </c>
      <c r="AA349" s="49">
        <f t="shared" si="91"/>
        <v>260068060.29910001</v>
      </c>
    </row>
    <row r="350" spans="1:27" ht="24.9" customHeight="1" x14ac:dyDescent="0.25">
      <c r="A350" s="165"/>
      <c r="B350" s="167"/>
      <c r="C350" s="40">
        <v>15</v>
      </c>
      <c r="D350" s="44" t="s">
        <v>820</v>
      </c>
      <c r="E350" s="44">
        <v>181203857.01190001</v>
      </c>
      <c r="F350" s="44">
        <v>0</v>
      </c>
      <c r="G350" s="44">
        <v>6444105.5236999998</v>
      </c>
      <c r="H350" s="44">
        <v>10736232.2268</v>
      </c>
      <c r="I350" s="44">
        <v>5629438.8761</v>
      </c>
      <c r="J350" s="44">
        <v>0</v>
      </c>
      <c r="K350" s="44">
        <f t="shared" si="92"/>
        <v>5629438.8761</v>
      </c>
      <c r="L350" s="57">
        <v>106551303.10529999</v>
      </c>
      <c r="M350" s="49">
        <f t="shared" si="90"/>
        <v>310564936.74379998</v>
      </c>
      <c r="N350" s="48"/>
      <c r="O350" s="167"/>
      <c r="P350" s="50">
        <v>20</v>
      </c>
      <c r="Q350" s="176"/>
      <c r="R350" s="44" t="s">
        <v>821</v>
      </c>
      <c r="S350" s="44">
        <v>151785956.7561</v>
      </c>
      <c r="T350" s="44">
        <f t="shared" si="95"/>
        <v>-1564740.79</v>
      </c>
      <c r="U350" s="44">
        <v>5397924.4067000002</v>
      </c>
      <c r="V350" s="44">
        <v>7329294.9404999996</v>
      </c>
      <c r="W350" s="44">
        <v>4715516.4348999998</v>
      </c>
      <c r="X350" s="44">
        <v>0</v>
      </c>
      <c r="Y350" s="44">
        <f t="shared" si="85"/>
        <v>4715516.4348999998</v>
      </c>
      <c r="Z350" s="44">
        <v>67606231.981199995</v>
      </c>
      <c r="AA350" s="49">
        <f t="shared" si="91"/>
        <v>235270183.72939998</v>
      </c>
    </row>
    <row r="351" spans="1:27" ht="24.9" customHeight="1" x14ac:dyDescent="0.25">
      <c r="A351" s="165"/>
      <c r="B351" s="167"/>
      <c r="C351" s="40">
        <v>16</v>
      </c>
      <c r="D351" s="44" t="s">
        <v>822</v>
      </c>
      <c r="E351" s="44">
        <v>132804978.38600001</v>
      </c>
      <c r="F351" s="44">
        <v>0</v>
      </c>
      <c r="G351" s="44">
        <v>4722908.8216000004</v>
      </c>
      <c r="H351" s="44">
        <v>8126118.9731999999</v>
      </c>
      <c r="I351" s="44">
        <v>4125836.6162</v>
      </c>
      <c r="J351" s="44">
        <v>0</v>
      </c>
      <c r="K351" s="44">
        <f t="shared" si="92"/>
        <v>4125836.6162</v>
      </c>
      <c r="L351" s="57">
        <v>81509751.702800006</v>
      </c>
      <c r="M351" s="49">
        <f t="shared" si="90"/>
        <v>231289594.4998</v>
      </c>
      <c r="N351" s="48"/>
      <c r="O351" s="167"/>
      <c r="P351" s="50">
        <v>21</v>
      </c>
      <c r="Q351" s="176"/>
      <c r="R351" s="44" t="s">
        <v>823</v>
      </c>
      <c r="S351" s="44">
        <v>156467967.72710001</v>
      </c>
      <c r="T351" s="44">
        <f t="shared" si="95"/>
        <v>-1564740.79</v>
      </c>
      <c r="U351" s="44">
        <v>5564429.5421000002</v>
      </c>
      <c r="V351" s="44">
        <v>9358424.4379999992</v>
      </c>
      <c r="W351" s="44">
        <v>4860971.9181000004</v>
      </c>
      <c r="X351" s="44">
        <v>0</v>
      </c>
      <c r="Y351" s="44">
        <f t="shared" si="85"/>
        <v>4860971.9181000004</v>
      </c>
      <c r="Z351" s="44">
        <v>87073797.437800005</v>
      </c>
      <c r="AA351" s="49">
        <f t="shared" si="91"/>
        <v>261760850.27310002</v>
      </c>
    </row>
    <row r="352" spans="1:27" ht="24.9" customHeight="1" x14ac:dyDescent="0.25">
      <c r="A352" s="165"/>
      <c r="B352" s="167"/>
      <c r="C352" s="40">
        <v>17</v>
      </c>
      <c r="D352" s="44" t="s">
        <v>824</v>
      </c>
      <c r="E352" s="44">
        <v>140532841.80790001</v>
      </c>
      <c r="F352" s="44">
        <v>0</v>
      </c>
      <c r="G352" s="44">
        <v>4997732.8136999998</v>
      </c>
      <c r="H352" s="44">
        <v>8737836.3377999999</v>
      </c>
      <c r="I352" s="44">
        <v>4365917.2385999998</v>
      </c>
      <c r="J352" s="44">
        <v>0</v>
      </c>
      <c r="K352" s="44">
        <f t="shared" si="92"/>
        <v>4365917.2385999998</v>
      </c>
      <c r="L352" s="57">
        <v>87378597.357899994</v>
      </c>
      <c r="M352" s="49">
        <f t="shared" si="90"/>
        <v>246012925.55589998</v>
      </c>
      <c r="N352" s="48"/>
      <c r="O352" s="167"/>
      <c r="P352" s="50">
        <v>22</v>
      </c>
      <c r="Q352" s="176"/>
      <c r="R352" s="44" t="s">
        <v>825</v>
      </c>
      <c r="S352" s="44">
        <v>150546497.72260001</v>
      </c>
      <c r="T352" s="44">
        <f t="shared" si="95"/>
        <v>-1564740.79</v>
      </c>
      <c r="U352" s="44">
        <v>5353845.8481999999</v>
      </c>
      <c r="V352" s="44">
        <v>9042661.6908999998</v>
      </c>
      <c r="W352" s="44">
        <v>4677010.3070999999</v>
      </c>
      <c r="X352" s="44">
        <v>0</v>
      </c>
      <c r="Y352" s="44">
        <f t="shared" si="85"/>
        <v>4677010.3070999999</v>
      </c>
      <c r="Z352" s="44">
        <v>84044354.537799999</v>
      </c>
      <c r="AA352" s="49">
        <f t="shared" si="91"/>
        <v>252099629.31660002</v>
      </c>
    </row>
    <row r="353" spans="1:27" ht="24.9" customHeight="1" x14ac:dyDescent="0.25">
      <c r="A353" s="165"/>
      <c r="B353" s="167"/>
      <c r="C353" s="40">
        <v>18</v>
      </c>
      <c r="D353" s="44" t="s">
        <v>826</v>
      </c>
      <c r="E353" s="44">
        <v>146573297.25080001</v>
      </c>
      <c r="F353" s="44">
        <v>0</v>
      </c>
      <c r="G353" s="44">
        <v>5212547.9556999998</v>
      </c>
      <c r="H353" s="44">
        <v>9285551.1907000002</v>
      </c>
      <c r="I353" s="44">
        <v>4553575.3562000003</v>
      </c>
      <c r="J353" s="44">
        <v>0</v>
      </c>
      <c r="K353" s="44">
        <f t="shared" si="92"/>
        <v>4553575.3562000003</v>
      </c>
      <c r="L353" s="57">
        <v>92633399.855900005</v>
      </c>
      <c r="M353" s="49">
        <f t="shared" si="90"/>
        <v>258258371.60930002</v>
      </c>
      <c r="N353" s="48"/>
      <c r="O353" s="168"/>
      <c r="P353" s="50">
        <v>23</v>
      </c>
      <c r="Q353" s="177"/>
      <c r="R353" s="44" t="s">
        <v>827</v>
      </c>
      <c r="S353" s="44">
        <v>141137308.47830001</v>
      </c>
      <c r="T353" s="44">
        <f t="shared" si="95"/>
        <v>-1564740.79</v>
      </c>
      <c r="U353" s="44">
        <v>5019229.3043</v>
      </c>
      <c r="V353" s="44">
        <v>8180004.8695999999</v>
      </c>
      <c r="W353" s="44">
        <v>4384696.1333999997</v>
      </c>
      <c r="X353" s="44">
        <v>0</v>
      </c>
      <c r="Y353" s="44">
        <f t="shared" si="85"/>
        <v>4384696.1333999997</v>
      </c>
      <c r="Z353" s="44">
        <v>75767983.7315</v>
      </c>
      <c r="AA353" s="49">
        <f t="shared" si="91"/>
        <v>232924481.72710001</v>
      </c>
    </row>
    <row r="354" spans="1:27" ht="24.9" customHeight="1" x14ac:dyDescent="0.25">
      <c r="A354" s="165"/>
      <c r="B354" s="167"/>
      <c r="C354" s="40">
        <v>19</v>
      </c>
      <c r="D354" s="44" t="s">
        <v>828</v>
      </c>
      <c r="E354" s="44">
        <v>151431702.4395</v>
      </c>
      <c r="F354" s="44">
        <v>0</v>
      </c>
      <c r="G354" s="44">
        <v>5385326.1527000004</v>
      </c>
      <c r="H354" s="44">
        <v>8946113.5332999993</v>
      </c>
      <c r="I354" s="44">
        <v>4704510.8578000003</v>
      </c>
      <c r="J354" s="44">
        <v>0</v>
      </c>
      <c r="K354" s="44">
        <f t="shared" si="92"/>
        <v>4704510.8578000003</v>
      </c>
      <c r="L354" s="57">
        <v>89376818.734699994</v>
      </c>
      <c r="M354" s="49">
        <f t="shared" si="90"/>
        <v>259844471.71800002</v>
      </c>
      <c r="N354" s="48"/>
      <c r="O354" s="40"/>
      <c r="P354" s="157" t="s">
        <v>829</v>
      </c>
      <c r="Q354" s="158"/>
      <c r="R354" s="45"/>
      <c r="S354" s="45">
        <f t="shared" ref="S354:W354" si="97">SUM(S331:S353)</f>
        <v>3729151749.2845006</v>
      </c>
      <c r="T354" s="45">
        <f t="shared" si="97"/>
        <v>-35989038.169999987</v>
      </c>
      <c r="U354" s="45">
        <f t="shared" si="97"/>
        <v>132618851.39959997</v>
      </c>
      <c r="V354" s="45">
        <f t="shared" si="97"/>
        <v>207323464.95109999</v>
      </c>
      <c r="W354" s="45">
        <f t="shared" si="97"/>
        <v>115853118.0205</v>
      </c>
      <c r="X354" s="45">
        <f t="shared" ref="X354:AA354" si="98">SUM(X331:X353)</f>
        <v>0</v>
      </c>
      <c r="Y354" s="45">
        <f t="shared" si="85"/>
        <v>115853118.0205</v>
      </c>
      <c r="Z354" s="45">
        <f t="shared" si="98"/>
        <v>1926709631.6187999</v>
      </c>
      <c r="AA354" s="45">
        <f t="shared" si="98"/>
        <v>6075667777.1045008</v>
      </c>
    </row>
    <row r="355" spans="1:27" ht="24.9" customHeight="1" x14ac:dyDescent="0.25">
      <c r="A355" s="165"/>
      <c r="B355" s="167"/>
      <c r="C355" s="40">
        <v>20</v>
      </c>
      <c r="D355" s="44" t="s">
        <v>830</v>
      </c>
      <c r="E355" s="44">
        <v>152741084.7191</v>
      </c>
      <c r="F355" s="44">
        <v>0</v>
      </c>
      <c r="G355" s="44">
        <v>5431891.3733999999</v>
      </c>
      <c r="H355" s="44">
        <v>9070178.8179000001</v>
      </c>
      <c r="I355" s="44">
        <v>4745189.2828000002</v>
      </c>
      <c r="J355" s="44">
        <v>0</v>
      </c>
      <c r="K355" s="44">
        <f t="shared" si="92"/>
        <v>4745189.2828000002</v>
      </c>
      <c r="L355" s="57">
        <v>90567107.009100005</v>
      </c>
      <c r="M355" s="49">
        <f t="shared" si="90"/>
        <v>262555451.20230001</v>
      </c>
      <c r="N355" s="48"/>
      <c r="O355" s="166">
        <v>34</v>
      </c>
      <c r="P355" s="50">
        <v>1</v>
      </c>
      <c r="Q355" s="166" t="s">
        <v>119</v>
      </c>
      <c r="R355" s="44" t="s">
        <v>831</v>
      </c>
      <c r="S355" s="44">
        <v>140089008.73789999</v>
      </c>
      <c r="T355" s="44">
        <v>0</v>
      </c>
      <c r="U355" s="44">
        <v>4981948.8938999996</v>
      </c>
      <c r="V355" s="44">
        <v>7757310.0091000004</v>
      </c>
      <c r="W355" s="44">
        <v>4352128.7289000005</v>
      </c>
      <c r="X355" s="44">
        <v>0</v>
      </c>
      <c r="Y355" s="44">
        <f t="shared" si="85"/>
        <v>4352128.7289000005</v>
      </c>
      <c r="Z355" s="44">
        <v>69297055.083700001</v>
      </c>
      <c r="AA355" s="49">
        <f t="shared" si="91"/>
        <v>226477451.45349997</v>
      </c>
    </row>
    <row r="356" spans="1:27" ht="24.9" customHeight="1" x14ac:dyDescent="0.25">
      <c r="A356" s="165"/>
      <c r="B356" s="167"/>
      <c r="C356" s="40">
        <v>21</v>
      </c>
      <c r="D356" s="44" t="s">
        <v>832</v>
      </c>
      <c r="E356" s="44">
        <v>143087770.11750001</v>
      </c>
      <c r="F356" s="44">
        <v>0</v>
      </c>
      <c r="G356" s="44">
        <v>5088593.0630000001</v>
      </c>
      <c r="H356" s="44">
        <v>8736358.9357999992</v>
      </c>
      <c r="I356" s="44">
        <v>4445290.8953999998</v>
      </c>
      <c r="J356" s="44">
        <v>0</v>
      </c>
      <c r="K356" s="44">
        <f t="shared" si="92"/>
        <v>4445290.8953999998</v>
      </c>
      <c r="L356" s="57">
        <v>87364423.092999995</v>
      </c>
      <c r="M356" s="49">
        <f t="shared" si="90"/>
        <v>248722436.10469997</v>
      </c>
      <c r="N356" s="48"/>
      <c r="O356" s="167"/>
      <c r="P356" s="50">
        <v>2</v>
      </c>
      <c r="Q356" s="167"/>
      <c r="R356" s="44" t="s">
        <v>833</v>
      </c>
      <c r="S356" s="44">
        <v>239724554.84819999</v>
      </c>
      <c r="T356" s="44">
        <v>0</v>
      </c>
      <c r="U356" s="44">
        <v>8525261.8432999998</v>
      </c>
      <c r="V356" s="44">
        <v>9982788.0494999997</v>
      </c>
      <c r="W356" s="44">
        <v>7447494.5006999997</v>
      </c>
      <c r="X356" s="44">
        <v>0</v>
      </c>
      <c r="Y356" s="44">
        <f t="shared" si="85"/>
        <v>7447494.5006999997</v>
      </c>
      <c r="Z356" s="44">
        <v>90648397.851899996</v>
      </c>
      <c r="AA356" s="49">
        <f t="shared" si="91"/>
        <v>356328497.09359998</v>
      </c>
    </row>
    <row r="357" spans="1:27" ht="24.9" customHeight="1" x14ac:dyDescent="0.25">
      <c r="A357" s="165"/>
      <c r="B357" s="167"/>
      <c r="C357" s="40">
        <v>22</v>
      </c>
      <c r="D357" s="44" t="s">
        <v>834</v>
      </c>
      <c r="E357" s="44">
        <v>131248561.93260001</v>
      </c>
      <c r="F357" s="44">
        <v>0</v>
      </c>
      <c r="G357" s="44">
        <v>4667558.3890000004</v>
      </c>
      <c r="H357" s="44">
        <v>8134655.0734000001</v>
      </c>
      <c r="I357" s="44">
        <v>4077483.6096999999</v>
      </c>
      <c r="J357" s="44">
        <v>0</v>
      </c>
      <c r="K357" s="44">
        <f t="shared" si="92"/>
        <v>4077483.6096999999</v>
      </c>
      <c r="L357" s="57">
        <v>81591647.455899999</v>
      </c>
      <c r="M357" s="49">
        <f t="shared" si="90"/>
        <v>229719906.46060002</v>
      </c>
      <c r="N357" s="48"/>
      <c r="O357" s="167"/>
      <c r="P357" s="50">
        <v>3</v>
      </c>
      <c r="Q357" s="167"/>
      <c r="R357" s="44" t="s">
        <v>835</v>
      </c>
      <c r="S357" s="44">
        <v>164646672.7184</v>
      </c>
      <c r="T357" s="44">
        <v>0</v>
      </c>
      <c r="U357" s="44">
        <v>5855286.6952999998</v>
      </c>
      <c r="V357" s="44">
        <v>8618033.4401999991</v>
      </c>
      <c r="W357" s="44">
        <v>5115058.7824999997</v>
      </c>
      <c r="X357" s="44">
        <v>0</v>
      </c>
      <c r="Y357" s="44">
        <f t="shared" si="85"/>
        <v>5115058.7824999997</v>
      </c>
      <c r="Z357" s="44">
        <v>77554876.851899996</v>
      </c>
      <c r="AA357" s="49">
        <f t="shared" si="91"/>
        <v>261789928.48830003</v>
      </c>
    </row>
    <row r="358" spans="1:27" ht="24.9" customHeight="1" x14ac:dyDescent="0.25">
      <c r="A358" s="165"/>
      <c r="B358" s="167"/>
      <c r="C358" s="40">
        <v>23</v>
      </c>
      <c r="D358" s="44" t="s">
        <v>836</v>
      </c>
      <c r="E358" s="44">
        <v>161070663.07800001</v>
      </c>
      <c r="F358" s="44">
        <v>0</v>
      </c>
      <c r="G358" s="44">
        <v>5728113.9968999997</v>
      </c>
      <c r="H358" s="44">
        <v>9294689.1953999996</v>
      </c>
      <c r="I358" s="44">
        <v>5003963.3121999996</v>
      </c>
      <c r="J358" s="44">
        <v>0</v>
      </c>
      <c r="K358" s="44">
        <f t="shared" si="92"/>
        <v>5003963.3121999996</v>
      </c>
      <c r="L358" s="57">
        <v>92721070.309499994</v>
      </c>
      <c r="M358" s="49">
        <f t="shared" si="90"/>
        <v>273818499.89200002</v>
      </c>
      <c r="N358" s="48"/>
      <c r="O358" s="167"/>
      <c r="P358" s="50">
        <v>4</v>
      </c>
      <c r="Q358" s="167"/>
      <c r="R358" s="44" t="s">
        <v>837</v>
      </c>
      <c r="S358" s="44">
        <v>196589111.86559999</v>
      </c>
      <c r="T358" s="44">
        <v>0</v>
      </c>
      <c r="U358" s="44">
        <v>6991247.3307999996</v>
      </c>
      <c r="V358" s="44">
        <v>7772996.0050999997</v>
      </c>
      <c r="W358" s="44">
        <v>6107410.7758999998</v>
      </c>
      <c r="X358" s="44">
        <v>0</v>
      </c>
      <c r="Y358" s="44">
        <f t="shared" si="85"/>
        <v>6107410.7758999998</v>
      </c>
      <c r="Z358" s="44">
        <v>69447547.279499993</v>
      </c>
      <c r="AA358" s="49">
        <f t="shared" si="91"/>
        <v>286908313.25690001</v>
      </c>
    </row>
    <row r="359" spans="1:27" ht="24.9" customHeight="1" x14ac:dyDescent="0.25">
      <c r="A359" s="165"/>
      <c r="B359" s="167"/>
      <c r="C359" s="40">
        <v>24</v>
      </c>
      <c r="D359" s="44" t="s">
        <v>838</v>
      </c>
      <c r="E359" s="44">
        <v>119113117.4438</v>
      </c>
      <c r="F359" s="44">
        <v>0</v>
      </c>
      <c r="G359" s="44">
        <v>4235988.7406000001</v>
      </c>
      <c r="H359" s="44">
        <v>7211643.6465999996</v>
      </c>
      <c r="I359" s="44">
        <v>3700473.1855000001</v>
      </c>
      <c r="J359" s="44">
        <v>0</v>
      </c>
      <c r="K359" s="44">
        <f t="shared" si="92"/>
        <v>3700473.1855000001</v>
      </c>
      <c r="L359" s="57">
        <v>72736231.677499995</v>
      </c>
      <c r="M359" s="49">
        <f t="shared" si="90"/>
        <v>206997454.69400001</v>
      </c>
      <c r="N359" s="48"/>
      <c r="O359" s="167"/>
      <c r="P359" s="50">
        <v>5</v>
      </c>
      <c r="Q359" s="167"/>
      <c r="R359" s="44" t="s">
        <v>839</v>
      </c>
      <c r="S359" s="44">
        <v>212384155.84290001</v>
      </c>
      <c r="T359" s="44">
        <v>0</v>
      </c>
      <c r="U359" s="44">
        <v>7552962.3616000004</v>
      </c>
      <c r="V359" s="44">
        <v>10636018.584799999</v>
      </c>
      <c r="W359" s="44">
        <v>6598113.5461999997</v>
      </c>
      <c r="X359" s="44">
        <v>0</v>
      </c>
      <c r="Y359" s="44">
        <f t="shared" si="85"/>
        <v>6598113.5461999997</v>
      </c>
      <c r="Z359" s="44">
        <v>96915522.853200004</v>
      </c>
      <c r="AA359" s="49">
        <f t="shared" si="91"/>
        <v>334086773.18870002</v>
      </c>
    </row>
    <row r="360" spans="1:27" ht="24.9" customHeight="1" x14ac:dyDescent="0.25">
      <c r="A360" s="165"/>
      <c r="B360" s="167"/>
      <c r="C360" s="40">
        <v>25</v>
      </c>
      <c r="D360" s="44" t="s">
        <v>840</v>
      </c>
      <c r="E360" s="44">
        <v>149501186.10370001</v>
      </c>
      <c r="F360" s="44">
        <v>0</v>
      </c>
      <c r="G360" s="44">
        <v>5316671.7035999997</v>
      </c>
      <c r="H360" s="44">
        <v>8178885.9341000002</v>
      </c>
      <c r="I360" s="44">
        <v>4644535.7341999998</v>
      </c>
      <c r="J360" s="44">
        <v>0</v>
      </c>
      <c r="K360" s="44">
        <f t="shared" si="92"/>
        <v>4644535.7341999998</v>
      </c>
      <c r="L360" s="57">
        <v>82016000.449900001</v>
      </c>
      <c r="M360" s="49">
        <f t="shared" si="90"/>
        <v>249657279.92550001</v>
      </c>
      <c r="N360" s="48"/>
      <c r="O360" s="167"/>
      <c r="P360" s="50">
        <v>6</v>
      </c>
      <c r="Q360" s="167"/>
      <c r="R360" s="44" t="s">
        <v>841</v>
      </c>
      <c r="S360" s="44">
        <v>147129224.0174</v>
      </c>
      <c r="T360" s="44">
        <v>0</v>
      </c>
      <c r="U360" s="44">
        <v>5232318.2344000004</v>
      </c>
      <c r="V360" s="44">
        <v>7705017.2759999996</v>
      </c>
      <c r="W360" s="44">
        <v>4570846.2675000001</v>
      </c>
      <c r="X360" s="44">
        <v>0</v>
      </c>
      <c r="Y360" s="44">
        <f t="shared" si="85"/>
        <v>4570846.2675000001</v>
      </c>
      <c r="Z360" s="44">
        <v>68795356.100600004</v>
      </c>
      <c r="AA360" s="49">
        <f t="shared" si="91"/>
        <v>233432761.89590001</v>
      </c>
    </row>
    <row r="361" spans="1:27" ht="24.9" customHeight="1" x14ac:dyDescent="0.25">
      <c r="A361" s="165"/>
      <c r="B361" s="167"/>
      <c r="C361" s="40">
        <v>26</v>
      </c>
      <c r="D361" s="44" t="s">
        <v>842</v>
      </c>
      <c r="E361" s="44">
        <v>135970571.05469999</v>
      </c>
      <c r="F361" s="44">
        <v>0</v>
      </c>
      <c r="G361" s="44">
        <v>4835485.9683999997</v>
      </c>
      <c r="H361" s="44">
        <v>8195447.4276000001</v>
      </c>
      <c r="I361" s="44">
        <v>4224181.7105999999</v>
      </c>
      <c r="J361" s="44">
        <v>0</v>
      </c>
      <c r="K361" s="44">
        <f t="shared" si="92"/>
        <v>4224181.7105999999</v>
      </c>
      <c r="L361" s="57">
        <v>82174892.210199997</v>
      </c>
      <c r="M361" s="49">
        <f t="shared" si="90"/>
        <v>235400578.37149996</v>
      </c>
      <c r="N361" s="48"/>
      <c r="O361" s="167"/>
      <c r="P361" s="50">
        <v>7</v>
      </c>
      <c r="Q361" s="167"/>
      <c r="R361" s="44" t="s">
        <v>843</v>
      </c>
      <c r="S361" s="44">
        <v>141513022.7265</v>
      </c>
      <c r="T361" s="44">
        <v>0</v>
      </c>
      <c r="U361" s="44">
        <v>5032590.7320999997</v>
      </c>
      <c r="V361" s="44">
        <v>8722618.9065000005</v>
      </c>
      <c r="W361" s="44">
        <v>4396368.4038000004</v>
      </c>
      <c r="X361" s="44">
        <v>0</v>
      </c>
      <c r="Y361" s="44">
        <f t="shared" si="85"/>
        <v>4396368.4038000004</v>
      </c>
      <c r="Z361" s="44">
        <v>78558274.818000004</v>
      </c>
      <c r="AA361" s="49">
        <f t="shared" si="91"/>
        <v>238222875.58690006</v>
      </c>
    </row>
    <row r="362" spans="1:27" ht="24.9" customHeight="1" x14ac:dyDescent="0.25">
      <c r="A362" s="165"/>
      <c r="B362" s="168"/>
      <c r="C362" s="40">
        <v>27</v>
      </c>
      <c r="D362" s="44" t="s">
        <v>844</v>
      </c>
      <c r="E362" s="44">
        <v>125993682.5712</v>
      </c>
      <c r="F362" s="44">
        <v>0</v>
      </c>
      <c r="G362" s="44">
        <v>4480680.4844000004</v>
      </c>
      <c r="H362" s="44">
        <v>7538860.8186999997</v>
      </c>
      <c r="I362" s="44">
        <v>3914230.8916000002</v>
      </c>
      <c r="J362" s="44">
        <v>0</v>
      </c>
      <c r="K362" s="44">
        <f t="shared" si="92"/>
        <v>3914230.8916000002</v>
      </c>
      <c r="L362" s="57">
        <v>75875568.878700003</v>
      </c>
      <c r="M362" s="49">
        <f t="shared" si="90"/>
        <v>217803023.64460003</v>
      </c>
      <c r="N362" s="48"/>
      <c r="O362" s="167"/>
      <c r="P362" s="50">
        <v>8</v>
      </c>
      <c r="Q362" s="167"/>
      <c r="R362" s="44" t="s">
        <v>845</v>
      </c>
      <c r="S362" s="44">
        <v>219647564.4366</v>
      </c>
      <c r="T362" s="44">
        <v>0</v>
      </c>
      <c r="U362" s="44">
        <v>7811269.0678000003</v>
      </c>
      <c r="V362" s="44">
        <v>9744014.3593000006</v>
      </c>
      <c r="W362" s="44">
        <v>6823765.0050999997</v>
      </c>
      <c r="X362" s="44">
        <v>0</v>
      </c>
      <c r="Y362" s="44">
        <f t="shared" ref="Y362:Y412" si="99">W362-X362</f>
        <v>6823765.0050999997</v>
      </c>
      <c r="Z362" s="44">
        <v>88357591.6479</v>
      </c>
      <c r="AA362" s="49">
        <f t="shared" si="91"/>
        <v>332384204.51670003</v>
      </c>
    </row>
    <row r="363" spans="1:27" ht="24.9" customHeight="1" x14ac:dyDescent="0.25">
      <c r="A363" s="40"/>
      <c r="B363" s="156" t="s">
        <v>846</v>
      </c>
      <c r="C363" s="157"/>
      <c r="D363" s="45"/>
      <c r="E363" s="45">
        <f>SUM(E336:E362)</f>
        <v>3939692188.4404001</v>
      </c>
      <c r="F363" s="45">
        <f t="shared" ref="F363:H363" si="100">SUM(F336:F362)</f>
        <v>0</v>
      </c>
      <c r="G363" s="45">
        <f t="shared" si="100"/>
        <v>140106246.14550003</v>
      </c>
      <c r="H363" s="45">
        <f t="shared" si="100"/>
        <v>235708379.25069997</v>
      </c>
      <c r="I363" s="45">
        <f>SUM(I336:I362)</f>
        <v>122393953.0372</v>
      </c>
      <c r="J363" s="44">
        <v>0</v>
      </c>
      <c r="K363" s="45">
        <f t="shared" si="92"/>
        <v>122393953.0372</v>
      </c>
      <c r="L363" s="45">
        <f>SUM(L336:L362)</f>
        <v>2357176659.7373996</v>
      </c>
      <c r="M363" s="45">
        <f>SUM(M336:M362)</f>
        <v>6795077426.6112003</v>
      </c>
      <c r="N363" s="48"/>
      <c r="O363" s="167"/>
      <c r="P363" s="50">
        <v>9</v>
      </c>
      <c r="Q363" s="167"/>
      <c r="R363" s="44" t="s">
        <v>847</v>
      </c>
      <c r="S363" s="44">
        <v>156353763.07440001</v>
      </c>
      <c r="T363" s="44">
        <v>0</v>
      </c>
      <c r="U363" s="44">
        <v>5560368.1118000001</v>
      </c>
      <c r="V363" s="44">
        <v>7841394.2434999999</v>
      </c>
      <c r="W363" s="44">
        <v>4857423.9356000004</v>
      </c>
      <c r="X363" s="44">
        <v>0</v>
      </c>
      <c r="Y363" s="44">
        <f t="shared" si="99"/>
        <v>4857423.9356000004</v>
      </c>
      <c r="Z363" s="44">
        <v>70103763.249599993</v>
      </c>
      <c r="AA363" s="49">
        <f t="shared" si="91"/>
        <v>244716712.61490002</v>
      </c>
    </row>
    <row r="364" spans="1:27" ht="24.9" customHeight="1" x14ac:dyDescent="0.25">
      <c r="A364" s="165">
        <v>18</v>
      </c>
      <c r="B364" s="166" t="s">
        <v>848</v>
      </c>
      <c r="C364" s="40">
        <v>1</v>
      </c>
      <c r="D364" s="44" t="s">
        <v>849</v>
      </c>
      <c r="E364" s="44">
        <v>235896497.95019999</v>
      </c>
      <c r="F364" s="44">
        <v>0</v>
      </c>
      <c r="G364" s="44">
        <v>8389125.6538999993</v>
      </c>
      <c r="H364" s="44">
        <v>12211317.98</v>
      </c>
      <c r="I364" s="44">
        <v>7328568.7081000004</v>
      </c>
      <c r="J364" s="44">
        <v>0</v>
      </c>
      <c r="K364" s="44">
        <f t="shared" si="92"/>
        <v>7328568.7081000004</v>
      </c>
      <c r="L364" s="57">
        <v>105806220.70649999</v>
      </c>
      <c r="M364" s="49">
        <f t="shared" si="90"/>
        <v>369631730.99869996</v>
      </c>
      <c r="N364" s="48"/>
      <c r="O364" s="167"/>
      <c r="P364" s="50">
        <v>10</v>
      </c>
      <c r="Q364" s="167"/>
      <c r="R364" s="44" t="s">
        <v>850</v>
      </c>
      <c r="S364" s="44">
        <v>144361072.2182</v>
      </c>
      <c r="T364" s="44">
        <v>0</v>
      </c>
      <c r="U364" s="44">
        <v>5133875.1736000003</v>
      </c>
      <c r="V364" s="44">
        <v>7933668.0268000001</v>
      </c>
      <c r="W364" s="44">
        <v>4484848.4216999998</v>
      </c>
      <c r="X364" s="44">
        <v>0</v>
      </c>
      <c r="Y364" s="44">
        <f t="shared" si="99"/>
        <v>4484848.4216999998</v>
      </c>
      <c r="Z364" s="44">
        <v>70989042.341100007</v>
      </c>
      <c r="AA364" s="49">
        <f t="shared" si="91"/>
        <v>232902506.1814</v>
      </c>
    </row>
    <row r="365" spans="1:27" ht="24.9" customHeight="1" x14ac:dyDescent="0.25">
      <c r="A365" s="165"/>
      <c r="B365" s="167"/>
      <c r="C365" s="40">
        <v>2</v>
      </c>
      <c r="D365" s="44" t="s">
        <v>851</v>
      </c>
      <c r="E365" s="44">
        <v>239865772.5086</v>
      </c>
      <c r="F365" s="44">
        <v>0</v>
      </c>
      <c r="G365" s="44">
        <v>8530283.9301999994</v>
      </c>
      <c r="H365" s="44">
        <v>14325042.4187</v>
      </c>
      <c r="I365" s="44">
        <v>7451881.6931999996</v>
      </c>
      <c r="J365" s="44">
        <v>0</v>
      </c>
      <c r="K365" s="44">
        <f t="shared" si="92"/>
        <v>7451881.6931999996</v>
      </c>
      <c r="L365" s="57">
        <v>126085394.075</v>
      </c>
      <c r="M365" s="49">
        <f t="shared" si="90"/>
        <v>396258374.6257</v>
      </c>
      <c r="N365" s="48"/>
      <c r="O365" s="167"/>
      <c r="P365" s="50">
        <v>11</v>
      </c>
      <c r="Q365" s="167"/>
      <c r="R365" s="44" t="s">
        <v>852</v>
      </c>
      <c r="S365" s="44">
        <v>215432630.0323</v>
      </c>
      <c r="T365" s="44">
        <v>0</v>
      </c>
      <c r="U365" s="44">
        <v>7661374.4545</v>
      </c>
      <c r="V365" s="44">
        <v>10265537.2469</v>
      </c>
      <c r="W365" s="44">
        <v>6692820.1346000005</v>
      </c>
      <c r="X365" s="44">
        <v>0</v>
      </c>
      <c r="Y365" s="44">
        <f t="shared" si="99"/>
        <v>6692820.1346000005</v>
      </c>
      <c r="Z365" s="44">
        <v>93361107.177000001</v>
      </c>
      <c r="AA365" s="49">
        <f t="shared" si="91"/>
        <v>333413469.04530001</v>
      </c>
    </row>
    <row r="366" spans="1:27" ht="24.9" customHeight="1" x14ac:dyDescent="0.25">
      <c r="A366" s="165"/>
      <c r="B366" s="167"/>
      <c r="C366" s="40">
        <v>3</v>
      </c>
      <c r="D366" s="44" t="s">
        <v>853</v>
      </c>
      <c r="E366" s="44">
        <v>198508081.93610001</v>
      </c>
      <c r="F366" s="44">
        <v>0</v>
      </c>
      <c r="G366" s="44">
        <v>7059491.1630999995</v>
      </c>
      <c r="H366" s="44">
        <v>12832629.3375</v>
      </c>
      <c r="I366" s="44">
        <v>6167027.193</v>
      </c>
      <c r="J366" s="44">
        <v>0</v>
      </c>
      <c r="K366" s="44">
        <f t="shared" si="92"/>
        <v>6167027.193</v>
      </c>
      <c r="L366" s="57">
        <v>111767111.5883</v>
      </c>
      <c r="M366" s="49">
        <f t="shared" si="90"/>
        <v>336334341.21799999</v>
      </c>
      <c r="N366" s="48"/>
      <c r="O366" s="167"/>
      <c r="P366" s="50">
        <v>12</v>
      </c>
      <c r="Q366" s="167"/>
      <c r="R366" s="44" t="s">
        <v>854</v>
      </c>
      <c r="S366" s="44">
        <v>170521891.55180001</v>
      </c>
      <c r="T366" s="44">
        <v>0</v>
      </c>
      <c r="U366" s="44">
        <v>6064225.5710000005</v>
      </c>
      <c r="V366" s="44">
        <v>8640613.9787000008</v>
      </c>
      <c r="W366" s="44">
        <v>5297583.5137</v>
      </c>
      <c r="X366" s="44">
        <v>0</v>
      </c>
      <c r="Y366" s="44">
        <f t="shared" si="99"/>
        <v>5297583.5137</v>
      </c>
      <c r="Z366" s="44">
        <v>77771515.617599994</v>
      </c>
      <c r="AA366" s="49">
        <f t="shared" si="91"/>
        <v>268295830.23280004</v>
      </c>
    </row>
    <row r="367" spans="1:27" ht="24.9" customHeight="1" x14ac:dyDescent="0.25">
      <c r="A367" s="165"/>
      <c r="B367" s="167"/>
      <c r="C367" s="40">
        <v>4</v>
      </c>
      <c r="D367" s="44" t="s">
        <v>855</v>
      </c>
      <c r="E367" s="44">
        <v>152848383.22060001</v>
      </c>
      <c r="F367" s="44">
        <v>0</v>
      </c>
      <c r="G367" s="44">
        <v>5435707.2019999996</v>
      </c>
      <c r="H367" s="44">
        <v>9630515.6514999997</v>
      </c>
      <c r="I367" s="44">
        <v>4748522.7127</v>
      </c>
      <c r="J367" s="44">
        <v>0</v>
      </c>
      <c r="K367" s="44">
        <f t="shared" si="92"/>
        <v>4748522.7127</v>
      </c>
      <c r="L367" s="57">
        <v>81045879.721100003</v>
      </c>
      <c r="M367" s="49">
        <f t="shared" si="90"/>
        <v>253709008.5079</v>
      </c>
      <c r="N367" s="48"/>
      <c r="O367" s="167"/>
      <c r="P367" s="50">
        <v>13</v>
      </c>
      <c r="Q367" s="167"/>
      <c r="R367" s="44" t="s">
        <v>856</v>
      </c>
      <c r="S367" s="44">
        <v>146561290.7624</v>
      </c>
      <c r="T367" s="44">
        <v>0</v>
      </c>
      <c r="U367" s="44">
        <v>5212120.9720000001</v>
      </c>
      <c r="V367" s="44">
        <v>8219663.8607000001</v>
      </c>
      <c r="W367" s="44">
        <v>4553202.3520999998</v>
      </c>
      <c r="X367" s="44">
        <v>0</v>
      </c>
      <c r="Y367" s="44">
        <f t="shared" si="99"/>
        <v>4553202.3520999998</v>
      </c>
      <c r="Z367" s="44">
        <v>73732900.050899997</v>
      </c>
      <c r="AA367" s="49">
        <f t="shared" si="91"/>
        <v>238279177.99809998</v>
      </c>
    </row>
    <row r="368" spans="1:27" ht="24.9" customHeight="1" x14ac:dyDescent="0.25">
      <c r="A368" s="165"/>
      <c r="B368" s="167"/>
      <c r="C368" s="40">
        <v>5</v>
      </c>
      <c r="D368" s="44" t="s">
        <v>857</v>
      </c>
      <c r="E368" s="44">
        <v>251275841.89379999</v>
      </c>
      <c r="F368" s="44">
        <v>0</v>
      </c>
      <c r="G368" s="44">
        <v>8936057.2529000007</v>
      </c>
      <c r="H368" s="44">
        <v>15455510.2622</v>
      </c>
      <c r="I368" s="44">
        <v>7806356.9743999997</v>
      </c>
      <c r="J368" s="44">
        <v>0</v>
      </c>
      <c r="K368" s="44">
        <f t="shared" si="92"/>
        <v>7806356.9743999997</v>
      </c>
      <c r="L368" s="57">
        <v>136931156.63850001</v>
      </c>
      <c r="M368" s="49">
        <f t="shared" si="90"/>
        <v>420404923.02180004</v>
      </c>
      <c r="N368" s="48"/>
      <c r="O368" s="167"/>
      <c r="P368" s="50">
        <v>14</v>
      </c>
      <c r="Q368" s="167"/>
      <c r="R368" s="44" t="s">
        <v>858</v>
      </c>
      <c r="S368" s="44">
        <v>209928233.99309999</v>
      </c>
      <c r="T368" s="44">
        <v>0</v>
      </c>
      <c r="U368" s="44">
        <v>7465623.0532</v>
      </c>
      <c r="V368" s="44">
        <v>10577597.3695</v>
      </c>
      <c r="W368" s="44">
        <v>6521815.7114000004</v>
      </c>
      <c r="X368" s="44">
        <v>0</v>
      </c>
      <c r="Y368" s="44">
        <f t="shared" si="99"/>
        <v>6521815.7114000004</v>
      </c>
      <c r="Z368" s="44">
        <v>96355026.919200003</v>
      </c>
      <c r="AA368" s="49">
        <f t="shared" si="91"/>
        <v>330848297.04640001</v>
      </c>
    </row>
    <row r="369" spans="1:27" ht="24.9" customHeight="1" x14ac:dyDescent="0.25">
      <c r="A369" s="165"/>
      <c r="B369" s="167"/>
      <c r="C369" s="40">
        <v>6</v>
      </c>
      <c r="D369" s="44" t="s">
        <v>859</v>
      </c>
      <c r="E369" s="44">
        <v>168332147.73379999</v>
      </c>
      <c r="F369" s="44">
        <v>0</v>
      </c>
      <c r="G369" s="44">
        <v>5986352.2824999997</v>
      </c>
      <c r="H369" s="44">
        <v>11145454.5525</v>
      </c>
      <c r="I369" s="44">
        <v>5229555.0005000001</v>
      </c>
      <c r="J369" s="44">
        <v>0</v>
      </c>
      <c r="K369" s="44">
        <f t="shared" si="92"/>
        <v>5229555.0005000001</v>
      </c>
      <c r="L369" s="57">
        <v>95580276.000599995</v>
      </c>
      <c r="M369" s="49">
        <f t="shared" si="90"/>
        <v>286273785.56989998</v>
      </c>
      <c r="N369" s="48"/>
      <c r="O369" s="167"/>
      <c r="P369" s="50">
        <v>15</v>
      </c>
      <c r="Q369" s="167"/>
      <c r="R369" s="44" t="s">
        <v>860</v>
      </c>
      <c r="S369" s="44">
        <v>139164217.26719999</v>
      </c>
      <c r="T369" s="44">
        <v>0</v>
      </c>
      <c r="U369" s="44">
        <v>4949060.7758999998</v>
      </c>
      <c r="V369" s="44">
        <v>7802708.1999000004</v>
      </c>
      <c r="W369" s="44">
        <v>4323398.3413000004</v>
      </c>
      <c r="X369" s="44">
        <v>0</v>
      </c>
      <c r="Y369" s="44">
        <f t="shared" si="99"/>
        <v>4323398.3413000004</v>
      </c>
      <c r="Z369" s="44">
        <v>69732607.496900007</v>
      </c>
      <c r="AA369" s="49">
        <f t="shared" si="91"/>
        <v>225971992.0812</v>
      </c>
    </row>
    <row r="370" spans="1:27" ht="24.9" customHeight="1" x14ac:dyDescent="0.25">
      <c r="A370" s="165"/>
      <c r="B370" s="167"/>
      <c r="C370" s="40">
        <v>7</v>
      </c>
      <c r="D370" s="44" t="s">
        <v>861</v>
      </c>
      <c r="E370" s="44">
        <v>146785301.73539999</v>
      </c>
      <c r="F370" s="44">
        <v>0</v>
      </c>
      <c r="G370" s="44">
        <v>5220087.4159000004</v>
      </c>
      <c r="H370" s="44">
        <v>10442338.902100001</v>
      </c>
      <c r="I370" s="44">
        <v>4560161.6745999996</v>
      </c>
      <c r="J370" s="44">
        <v>0</v>
      </c>
      <c r="K370" s="44">
        <f t="shared" si="92"/>
        <v>4560161.6745999996</v>
      </c>
      <c r="L370" s="57">
        <v>88834550.818499997</v>
      </c>
      <c r="M370" s="49">
        <f t="shared" si="90"/>
        <v>255842440.54649997</v>
      </c>
      <c r="N370" s="48"/>
      <c r="O370" s="168"/>
      <c r="P370" s="50">
        <v>16</v>
      </c>
      <c r="Q370" s="168"/>
      <c r="R370" s="44" t="s">
        <v>862</v>
      </c>
      <c r="S370" s="44">
        <v>150965298.10179999</v>
      </c>
      <c r="T370" s="44">
        <v>0</v>
      </c>
      <c r="U370" s="44">
        <v>5368739.5368999997</v>
      </c>
      <c r="V370" s="44">
        <v>8494953.0902999993</v>
      </c>
      <c r="W370" s="44">
        <v>4690021.1292000003</v>
      </c>
      <c r="X370" s="44">
        <v>0</v>
      </c>
      <c r="Y370" s="44">
        <f t="shared" si="99"/>
        <v>4690021.1292000003</v>
      </c>
      <c r="Z370" s="44">
        <v>76374038.087500006</v>
      </c>
      <c r="AA370" s="49">
        <f t="shared" si="91"/>
        <v>245893049.94570002</v>
      </c>
    </row>
    <row r="371" spans="1:27" ht="24.9" customHeight="1" x14ac:dyDescent="0.25">
      <c r="A371" s="165"/>
      <c r="B371" s="167"/>
      <c r="C371" s="40">
        <v>8</v>
      </c>
      <c r="D371" s="44" t="s">
        <v>863</v>
      </c>
      <c r="E371" s="44">
        <v>195581790.40979999</v>
      </c>
      <c r="F371" s="44">
        <v>0</v>
      </c>
      <c r="G371" s="44">
        <v>6955424.2204999998</v>
      </c>
      <c r="H371" s="44">
        <v>12692330.870999999</v>
      </c>
      <c r="I371" s="44">
        <v>6076116.4389000004</v>
      </c>
      <c r="J371" s="44">
        <v>0</v>
      </c>
      <c r="K371" s="44">
        <f t="shared" si="92"/>
        <v>6076116.4389000004</v>
      </c>
      <c r="L371" s="57">
        <v>110421081.39040001</v>
      </c>
      <c r="M371" s="49">
        <f t="shared" si="90"/>
        <v>331726743.33059996</v>
      </c>
      <c r="N371" s="48"/>
      <c r="O371" s="40"/>
      <c r="P371" s="157" t="s">
        <v>864</v>
      </c>
      <c r="Q371" s="158"/>
      <c r="R371" s="45"/>
      <c r="S371" s="45">
        <f t="shared" ref="S371:W371" si="101">SUM(S355:S370)</f>
        <v>2795011712.1947002</v>
      </c>
      <c r="T371" s="45">
        <f t="shared" si="101"/>
        <v>0</v>
      </c>
      <c r="U371" s="45">
        <f t="shared" si="101"/>
        <v>99398272.808100015</v>
      </c>
      <c r="V371" s="45">
        <f t="shared" si="101"/>
        <v>140714932.64680001</v>
      </c>
      <c r="W371" s="45">
        <f t="shared" si="101"/>
        <v>86832299.550199986</v>
      </c>
      <c r="X371" s="45">
        <f t="shared" ref="X371:AA371" si="102">SUM(X355:X370)</f>
        <v>0</v>
      </c>
      <c r="Y371" s="45">
        <f t="shared" si="99"/>
        <v>86832299.550199986</v>
      </c>
      <c r="Z371" s="45">
        <f t="shared" si="102"/>
        <v>1267994623.4265001</v>
      </c>
      <c r="AA371" s="45">
        <f t="shared" si="102"/>
        <v>4389951840.6262999</v>
      </c>
    </row>
    <row r="372" spans="1:27" ht="24.9" customHeight="1" x14ac:dyDescent="0.25">
      <c r="A372" s="165"/>
      <c r="B372" s="167"/>
      <c r="C372" s="40">
        <v>9</v>
      </c>
      <c r="D372" s="44" t="s">
        <v>865</v>
      </c>
      <c r="E372" s="44">
        <v>215747059.68529999</v>
      </c>
      <c r="F372" s="44">
        <v>0</v>
      </c>
      <c r="G372" s="44">
        <v>7672556.4342999998</v>
      </c>
      <c r="H372" s="44">
        <v>12063778.4201</v>
      </c>
      <c r="I372" s="44">
        <v>6702588.4835999999</v>
      </c>
      <c r="J372" s="44">
        <v>0</v>
      </c>
      <c r="K372" s="44">
        <f t="shared" si="92"/>
        <v>6702588.4835999999</v>
      </c>
      <c r="L372" s="57">
        <v>104390719.1112</v>
      </c>
      <c r="M372" s="49">
        <f t="shared" si="90"/>
        <v>346576702.13450003</v>
      </c>
      <c r="N372" s="48"/>
      <c r="O372" s="166">
        <v>35</v>
      </c>
      <c r="P372" s="50">
        <v>1</v>
      </c>
      <c r="Q372" s="41"/>
      <c r="R372" s="44" t="s">
        <v>866</v>
      </c>
      <c r="S372" s="44">
        <v>156013658.28870001</v>
      </c>
      <c r="T372" s="44">
        <v>0</v>
      </c>
      <c r="U372" s="44">
        <v>5548273.0539999995</v>
      </c>
      <c r="V372" s="44">
        <v>8593695.1572999991</v>
      </c>
      <c r="W372" s="44">
        <v>4846857.9402999999</v>
      </c>
      <c r="X372" s="44">
        <v>0</v>
      </c>
      <c r="Y372" s="44">
        <f t="shared" si="99"/>
        <v>4846857.9402999999</v>
      </c>
      <c r="Z372" s="44">
        <v>78534216.953899994</v>
      </c>
      <c r="AA372" s="49">
        <f t="shared" si="91"/>
        <v>253536701.39419997</v>
      </c>
    </row>
    <row r="373" spans="1:27" ht="24.9" customHeight="1" x14ac:dyDescent="0.25">
      <c r="A373" s="165"/>
      <c r="B373" s="167"/>
      <c r="C373" s="40">
        <v>10</v>
      </c>
      <c r="D373" s="44" t="s">
        <v>867</v>
      </c>
      <c r="E373" s="44">
        <v>203816439.9052</v>
      </c>
      <c r="F373" s="44">
        <v>0</v>
      </c>
      <c r="G373" s="44">
        <v>7248270.9135999996</v>
      </c>
      <c r="H373" s="44">
        <v>14132505.9377</v>
      </c>
      <c r="I373" s="44">
        <v>6331941.3245999999</v>
      </c>
      <c r="J373" s="44">
        <v>0</v>
      </c>
      <c r="K373" s="44">
        <f t="shared" si="92"/>
        <v>6331941.3245999999</v>
      </c>
      <c r="L373" s="57">
        <v>124238189.8668</v>
      </c>
      <c r="M373" s="49">
        <f t="shared" si="90"/>
        <v>355767347.9479</v>
      </c>
      <c r="N373" s="48"/>
      <c r="O373" s="167"/>
      <c r="P373" s="50">
        <v>2</v>
      </c>
      <c r="Q373" s="166" t="s">
        <v>120</v>
      </c>
      <c r="R373" s="44" t="s">
        <v>868</v>
      </c>
      <c r="S373" s="44">
        <v>172644558.76679999</v>
      </c>
      <c r="T373" s="44">
        <v>0</v>
      </c>
      <c r="U373" s="44">
        <v>6139713.4316999996</v>
      </c>
      <c r="V373" s="44">
        <v>8034507.6398</v>
      </c>
      <c r="W373" s="44">
        <v>5363528.1660000002</v>
      </c>
      <c r="X373" s="44">
        <v>0</v>
      </c>
      <c r="Y373" s="44">
        <f t="shared" si="99"/>
        <v>5363528.1660000002</v>
      </c>
      <c r="Z373" s="44">
        <v>73169345.163900003</v>
      </c>
      <c r="AA373" s="49">
        <f t="shared" si="91"/>
        <v>265351653.16820002</v>
      </c>
    </row>
    <row r="374" spans="1:27" ht="24.9" customHeight="1" x14ac:dyDescent="0.25">
      <c r="A374" s="165"/>
      <c r="B374" s="167"/>
      <c r="C374" s="40">
        <v>11</v>
      </c>
      <c r="D374" s="44" t="s">
        <v>869</v>
      </c>
      <c r="E374" s="44">
        <v>217605932.18189999</v>
      </c>
      <c r="F374" s="44">
        <v>0</v>
      </c>
      <c r="G374" s="44">
        <v>7738663.0322000002</v>
      </c>
      <c r="H374" s="44">
        <v>14947739.9804</v>
      </c>
      <c r="I374" s="44">
        <v>6760337.8564999998</v>
      </c>
      <c r="J374" s="44">
        <v>0</v>
      </c>
      <c r="K374" s="44">
        <f t="shared" si="92"/>
        <v>6760337.8564999998</v>
      </c>
      <c r="L374" s="57">
        <v>132059584.26710001</v>
      </c>
      <c r="M374" s="49">
        <f t="shared" si="90"/>
        <v>379112257.31809998</v>
      </c>
      <c r="N374" s="48"/>
      <c r="O374" s="167"/>
      <c r="P374" s="50">
        <v>3</v>
      </c>
      <c r="Q374" s="167"/>
      <c r="R374" s="44" t="s">
        <v>870</v>
      </c>
      <c r="S374" s="44">
        <v>144553545.90020001</v>
      </c>
      <c r="T374" s="44">
        <v>0</v>
      </c>
      <c r="U374" s="44">
        <v>5140720.0650000004</v>
      </c>
      <c r="V374" s="44">
        <v>7649471.1568999998</v>
      </c>
      <c r="W374" s="44">
        <v>4490827.9790000003</v>
      </c>
      <c r="X374" s="44">
        <v>0</v>
      </c>
      <c r="Y374" s="44">
        <f t="shared" si="99"/>
        <v>4490827.9790000003</v>
      </c>
      <c r="Z374" s="44">
        <v>69475286.729300007</v>
      </c>
      <c r="AA374" s="49">
        <f t="shared" si="91"/>
        <v>231309851.83039999</v>
      </c>
    </row>
    <row r="375" spans="1:27" ht="24.9" customHeight="1" x14ac:dyDescent="0.25">
      <c r="A375" s="165"/>
      <c r="B375" s="167"/>
      <c r="C375" s="40">
        <v>12</v>
      </c>
      <c r="D375" s="44" t="s">
        <v>871</v>
      </c>
      <c r="E375" s="44">
        <v>188049402.9436</v>
      </c>
      <c r="F375" s="44">
        <v>0</v>
      </c>
      <c r="G375" s="44">
        <v>6687551.8887999998</v>
      </c>
      <c r="H375" s="44">
        <v>12003022.5449</v>
      </c>
      <c r="I375" s="44">
        <v>5842108.6449999996</v>
      </c>
      <c r="J375" s="44">
        <v>0</v>
      </c>
      <c r="K375" s="44">
        <f t="shared" si="92"/>
        <v>5842108.6449999996</v>
      </c>
      <c r="L375" s="57">
        <v>103807824.3388</v>
      </c>
      <c r="M375" s="49">
        <f t="shared" si="90"/>
        <v>316389910.36110002</v>
      </c>
      <c r="N375" s="48"/>
      <c r="O375" s="167"/>
      <c r="P375" s="50">
        <v>4</v>
      </c>
      <c r="Q375" s="167"/>
      <c r="R375" s="44" t="s">
        <v>872</v>
      </c>
      <c r="S375" s="44">
        <v>161847269.8572</v>
      </c>
      <c r="T375" s="44">
        <v>0</v>
      </c>
      <c r="U375" s="44">
        <v>5755732.2613000004</v>
      </c>
      <c r="V375" s="44">
        <v>8541037.6336000003</v>
      </c>
      <c r="W375" s="44">
        <v>5028090.0635000002</v>
      </c>
      <c r="X375" s="44">
        <v>0</v>
      </c>
      <c r="Y375" s="44">
        <f t="shared" si="99"/>
        <v>5028090.0635000002</v>
      </c>
      <c r="Z375" s="44">
        <v>78029018.152400002</v>
      </c>
      <c r="AA375" s="49">
        <f t="shared" si="91"/>
        <v>259201147.96799999</v>
      </c>
    </row>
    <row r="376" spans="1:27" ht="24.9" customHeight="1" x14ac:dyDescent="0.25">
      <c r="A376" s="165"/>
      <c r="B376" s="167"/>
      <c r="C376" s="40">
        <v>13</v>
      </c>
      <c r="D376" s="44" t="s">
        <v>873</v>
      </c>
      <c r="E376" s="44">
        <v>162919928.32519999</v>
      </c>
      <c r="F376" s="44">
        <v>0</v>
      </c>
      <c r="G376" s="44">
        <v>5793878.9347999999</v>
      </c>
      <c r="H376" s="44">
        <v>11668071.812000001</v>
      </c>
      <c r="I376" s="44">
        <v>5061414.2177999998</v>
      </c>
      <c r="J376" s="44">
        <v>0</v>
      </c>
      <c r="K376" s="44">
        <f t="shared" si="92"/>
        <v>5061414.2177999998</v>
      </c>
      <c r="L376" s="57">
        <v>100594290.9852</v>
      </c>
      <c r="M376" s="49">
        <f t="shared" si="90"/>
        <v>286037584.27499998</v>
      </c>
      <c r="N376" s="48"/>
      <c r="O376" s="167"/>
      <c r="P376" s="50">
        <v>5</v>
      </c>
      <c r="Q376" s="167"/>
      <c r="R376" s="44" t="s">
        <v>874</v>
      </c>
      <c r="S376" s="44">
        <v>227003177.36050001</v>
      </c>
      <c r="T376" s="44">
        <v>0</v>
      </c>
      <c r="U376" s="44">
        <v>8072854.8124000002</v>
      </c>
      <c r="V376" s="44">
        <v>11529858.2532</v>
      </c>
      <c r="W376" s="44">
        <v>7052280.9652000004</v>
      </c>
      <c r="X376" s="44">
        <v>0</v>
      </c>
      <c r="Y376" s="44">
        <f t="shared" si="99"/>
        <v>7052280.9652000004</v>
      </c>
      <c r="Z376" s="44">
        <v>106703906.1383</v>
      </c>
      <c r="AA376" s="49">
        <f t="shared" si="91"/>
        <v>360362077.52960002</v>
      </c>
    </row>
    <row r="377" spans="1:27" ht="24.9" customHeight="1" x14ac:dyDescent="0.25">
      <c r="A377" s="165"/>
      <c r="B377" s="167"/>
      <c r="C377" s="40">
        <v>14</v>
      </c>
      <c r="D377" s="44" t="s">
        <v>875</v>
      </c>
      <c r="E377" s="44">
        <v>167754050.83989999</v>
      </c>
      <c r="F377" s="44">
        <v>0</v>
      </c>
      <c r="G377" s="44">
        <v>5965793.5734000001</v>
      </c>
      <c r="H377" s="44">
        <v>10709201.468699999</v>
      </c>
      <c r="I377" s="44">
        <v>5211595.3323999997</v>
      </c>
      <c r="J377" s="44">
        <v>0</v>
      </c>
      <c r="K377" s="44">
        <f t="shared" si="92"/>
        <v>5211595.3323999997</v>
      </c>
      <c r="L377" s="57">
        <v>91394843.047600001</v>
      </c>
      <c r="M377" s="49">
        <f t="shared" si="90"/>
        <v>281035484.26199996</v>
      </c>
      <c r="N377" s="48"/>
      <c r="O377" s="167"/>
      <c r="P377" s="50">
        <v>6</v>
      </c>
      <c r="Q377" s="167"/>
      <c r="R377" s="44" t="s">
        <v>876</v>
      </c>
      <c r="S377" s="44">
        <v>188127004.1884</v>
      </c>
      <c r="T377" s="44">
        <v>0</v>
      </c>
      <c r="U377" s="44">
        <v>6690311.6015999997</v>
      </c>
      <c r="V377" s="44">
        <v>8913124.0501000006</v>
      </c>
      <c r="W377" s="44">
        <v>5844519.4737999998</v>
      </c>
      <c r="X377" s="44">
        <v>0</v>
      </c>
      <c r="Y377" s="44">
        <f t="shared" si="99"/>
        <v>5844519.4737999998</v>
      </c>
      <c r="Z377" s="44">
        <v>81598833.029899999</v>
      </c>
      <c r="AA377" s="49">
        <f t="shared" si="91"/>
        <v>291173792.34380001</v>
      </c>
    </row>
    <row r="378" spans="1:27" ht="24.9" customHeight="1" x14ac:dyDescent="0.25">
      <c r="A378" s="165"/>
      <c r="B378" s="167"/>
      <c r="C378" s="40">
        <v>15</v>
      </c>
      <c r="D378" s="44" t="s">
        <v>877</v>
      </c>
      <c r="E378" s="44">
        <v>194191735.94710001</v>
      </c>
      <c r="F378" s="44">
        <v>0</v>
      </c>
      <c r="G378" s="44">
        <v>6905990.0760000004</v>
      </c>
      <c r="H378" s="44">
        <v>12752703.716</v>
      </c>
      <c r="I378" s="44">
        <v>6032931.7807</v>
      </c>
      <c r="J378" s="44">
        <v>0</v>
      </c>
      <c r="K378" s="44">
        <f t="shared" si="92"/>
        <v>6032931.7807</v>
      </c>
      <c r="L378" s="57">
        <v>111000301.35340001</v>
      </c>
      <c r="M378" s="49">
        <f t="shared" si="90"/>
        <v>330883662.8732</v>
      </c>
      <c r="N378" s="48"/>
      <c r="O378" s="167"/>
      <c r="P378" s="50">
        <v>7</v>
      </c>
      <c r="Q378" s="167"/>
      <c r="R378" s="44" t="s">
        <v>878</v>
      </c>
      <c r="S378" s="44">
        <v>173202922.31099999</v>
      </c>
      <c r="T378" s="44">
        <v>0</v>
      </c>
      <c r="U378" s="44">
        <v>6159570.3688000003</v>
      </c>
      <c r="V378" s="44">
        <v>8416881.1513999999</v>
      </c>
      <c r="W378" s="44">
        <v>5380874.7803999996</v>
      </c>
      <c r="X378" s="44">
        <v>0</v>
      </c>
      <c r="Y378" s="44">
        <f t="shared" si="99"/>
        <v>5380874.7803999996</v>
      </c>
      <c r="Z378" s="44">
        <v>76837854.9234</v>
      </c>
      <c r="AA378" s="49">
        <f t="shared" si="91"/>
        <v>269998103.53500003</v>
      </c>
    </row>
    <row r="379" spans="1:27" ht="24.9" customHeight="1" x14ac:dyDescent="0.25">
      <c r="A379" s="165"/>
      <c r="B379" s="167"/>
      <c r="C379" s="40">
        <v>16</v>
      </c>
      <c r="D379" s="44" t="s">
        <v>879</v>
      </c>
      <c r="E379" s="44">
        <v>150621626.25279999</v>
      </c>
      <c r="F379" s="44">
        <v>0</v>
      </c>
      <c r="G379" s="44">
        <v>5356517.6245999997</v>
      </c>
      <c r="H379" s="44">
        <v>10143484.1994</v>
      </c>
      <c r="I379" s="44">
        <v>4679344.3163000001</v>
      </c>
      <c r="J379" s="44">
        <v>0</v>
      </c>
      <c r="K379" s="44">
        <f t="shared" si="92"/>
        <v>4679344.3163000001</v>
      </c>
      <c r="L379" s="57">
        <v>85967324.506200001</v>
      </c>
      <c r="M379" s="49">
        <f t="shared" si="90"/>
        <v>256768296.89929998</v>
      </c>
      <c r="N379" s="48"/>
      <c r="O379" s="167"/>
      <c r="P379" s="50">
        <v>8</v>
      </c>
      <c r="Q379" s="167"/>
      <c r="R379" s="44" t="s">
        <v>880</v>
      </c>
      <c r="S379" s="44">
        <v>150477813.2437</v>
      </c>
      <c r="T379" s="44">
        <v>0</v>
      </c>
      <c r="U379" s="44">
        <v>5351403.24</v>
      </c>
      <c r="V379" s="44">
        <v>7932110.9172</v>
      </c>
      <c r="W379" s="44">
        <v>4674876.4945</v>
      </c>
      <c r="X379" s="44">
        <v>0</v>
      </c>
      <c r="Y379" s="44">
        <f t="shared" si="99"/>
        <v>4674876.4945</v>
      </c>
      <c r="Z379" s="44">
        <v>72186946.108899996</v>
      </c>
      <c r="AA379" s="49">
        <f t="shared" si="91"/>
        <v>240623150.0043</v>
      </c>
    </row>
    <row r="380" spans="1:27" ht="24.9" customHeight="1" x14ac:dyDescent="0.25">
      <c r="A380" s="165"/>
      <c r="B380" s="167"/>
      <c r="C380" s="40">
        <v>17</v>
      </c>
      <c r="D380" s="44" t="s">
        <v>881</v>
      </c>
      <c r="E380" s="44">
        <v>209578401.111</v>
      </c>
      <c r="F380" s="44">
        <v>0</v>
      </c>
      <c r="G380" s="44">
        <v>7453182.0377000002</v>
      </c>
      <c r="H380" s="44">
        <v>13648556.4824</v>
      </c>
      <c r="I380" s="44">
        <v>6510947.4944000002</v>
      </c>
      <c r="J380" s="44">
        <v>0</v>
      </c>
      <c r="K380" s="44">
        <f t="shared" si="92"/>
        <v>6510947.4944000002</v>
      </c>
      <c r="L380" s="57">
        <v>119595155.64390001</v>
      </c>
      <c r="M380" s="49">
        <f t="shared" si="90"/>
        <v>356786242.7694</v>
      </c>
      <c r="N380" s="48"/>
      <c r="O380" s="167"/>
      <c r="P380" s="50">
        <v>9</v>
      </c>
      <c r="Q380" s="167"/>
      <c r="R380" s="44" t="s">
        <v>882</v>
      </c>
      <c r="S380" s="44">
        <v>198456157.91260001</v>
      </c>
      <c r="T380" s="44">
        <v>0</v>
      </c>
      <c r="U380" s="44">
        <v>7057644.6025999999</v>
      </c>
      <c r="V380" s="44">
        <v>10222503.445599999</v>
      </c>
      <c r="W380" s="44">
        <v>6165414.0755000003</v>
      </c>
      <c r="X380" s="44">
        <v>0</v>
      </c>
      <c r="Y380" s="44">
        <f t="shared" si="99"/>
        <v>6165414.0755000003</v>
      </c>
      <c r="Z380" s="44">
        <v>94161081.580500007</v>
      </c>
      <c r="AA380" s="49">
        <f t="shared" si="91"/>
        <v>316062801.61680007</v>
      </c>
    </row>
    <row r="381" spans="1:27" ht="24.9" customHeight="1" x14ac:dyDescent="0.25">
      <c r="A381" s="165"/>
      <c r="B381" s="167"/>
      <c r="C381" s="40">
        <v>18</v>
      </c>
      <c r="D381" s="44" t="s">
        <v>883</v>
      </c>
      <c r="E381" s="44">
        <v>140965391.56869999</v>
      </c>
      <c r="F381" s="44">
        <v>0</v>
      </c>
      <c r="G381" s="44">
        <v>5013115.4681000002</v>
      </c>
      <c r="H381" s="44">
        <v>10276030.865499999</v>
      </c>
      <c r="I381" s="44">
        <v>4379355.2111</v>
      </c>
      <c r="J381" s="44">
        <v>0</v>
      </c>
      <c r="K381" s="44">
        <f t="shared" si="92"/>
        <v>4379355.2111</v>
      </c>
      <c r="L381" s="57">
        <v>87238983.560900003</v>
      </c>
      <c r="M381" s="49">
        <f t="shared" si="90"/>
        <v>247872876.67430001</v>
      </c>
      <c r="N381" s="48"/>
      <c r="O381" s="167"/>
      <c r="P381" s="50">
        <v>10</v>
      </c>
      <c r="Q381" s="167"/>
      <c r="R381" s="44" t="s">
        <v>884</v>
      </c>
      <c r="S381" s="44">
        <v>139962116.54480001</v>
      </c>
      <c r="T381" s="44">
        <v>0</v>
      </c>
      <c r="U381" s="44">
        <v>4977436.2598999999</v>
      </c>
      <c r="V381" s="44">
        <v>7995620.9614000004</v>
      </c>
      <c r="W381" s="44">
        <v>4348186.5840999996</v>
      </c>
      <c r="X381" s="44">
        <v>0</v>
      </c>
      <c r="Y381" s="44">
        <f t="shared" si="99"/>
        <v>4348186.5840999996</v>
      </c>
      <c r="Z381" s="44">
        <v>72796264.511000007</v>
      </c>
      <c r="AA381" s="49">
        <f t="shared" si="91"/>
        <v>230079624.86120003</v>
      </c>
    </row>
    <row r="382" spans="1:27" ht="24.9" customHeight="1" x14ac:dyDescent="0.25">
      <c r="A382" s="165"/>
      <c r="B382" s="167"/>
      <c r="C382" s="40">
        <v>19</v>
      </c>
      <c r="D382" s="44" t="s">
        <v>885</v>
      </c>
      <c r="E382" s="44">
        <v>186003654.3777</v>
      </c>
      <c r="F382" s="44">
        <v>0</v>
      </c>
      <c r="G382" s="44">
        <v>6614799.4659000002</v>
      </c>
      <c r="H382" s="44">
        <v>12840727.688899999</v>
      </c>
      <c r="I382" s="44">
        <v>5778553.6152999997</v>
      </c>
      <c r="J382" s="44">
        <v>0</v>
      </c>
      <c r="K382" s="44">
        <f t="shared" si="92"/>
        <v>5778553.6152999997</v>
      </c>
      <c r="L382" s="57">
        <v>111844807.5592</v>
      </c>
      <c r="M382" s="49">
        <f t="shared" si="90"/>
        <v>323082542.70700002</v>
      </c>
      <c r="N382" s="48"/>
      <c r="O382" s="167"/>
      <c r="P382" s="50">
        <v>11</v>
      </c>
      <c r="Q382" s="167"/>
      <c r="R382" s="44" t="s">
        <v>886</v>
      </c>
      <c r="S382" s="44">
        <v>134061454.6332</v>
      </c>
      <c r="T382" s="44">
        <v>0</v>
      </c>
      <c r="U382" s="44">
        <v>4767592.5586999999</v>
      </c>
      <c r="V382" s="44">
        <v>7167801.6427999996</v>
      </c>
      <c r="W382" s="44">
        <v>4164871.4158000001</v>
      </c>
      <c r="X382" s="44">
        <v>0</v>
      </c>
      <c r="Y382" s="44">
        <f t="shared" si="99"/>
        <v>4164871.4158000001</v>
      </c>
      <c r="Z382" s="44">
        <v>64854126.372100003</v>
      </c>
      <c r="AA382" s="49">
        <f t="shared" si="91"/>
        <v>215015846.62260002</v>
      </c>
    </row>
    <row r="383" spans="1:27" ht="24.9" customHeight="1" x14ac:dyDescent="0.25">
      <c r="A383" s="165"/>
      <c r="B383" s="167"/>
      <c r="C383" s="40">
        <v>20</v>
      </c>
      <c r="D383" s="44" t="s">
        <v>887</v>
      </c>
      <c r="E383" s="44">
        <v>155950498.14160001</v>
      </c>
      <c r="F383" s="44">
        <v>0</v>
      </c>
      <c r="G383" s="44">
        <v>5546026.9062000001</v>
      </c>
      <c r="H383" s="44">
        <v>10332099.181399999</v>
      </c>
      <c r="I383" s="44">
        <v>4844895.7514000004</v>
      </c>
      <c r="J383" s="44">
        <v>0</v>
      </c>
      <c r="K383" s="44">
        <f t="shared" si="92"/>
        <v>4844895.7514000004</v>
      </c>
      <c r="L383" s="57">
        <v>87776905.6655</v>
      </c>
      <c r="M383" s="49">
        <f t="shared" si="90"/>
        <v>264450425.64609998</v>
      </c>
      <c r="N383" s="48"/>
      <c r="O383" s="167"/>
      <c r="P383" s="50">
        <v>12</v>
      </c>
      <c r="Q383" s="167"/>
      <c r="R383" s="44" t="s">
        <v>888</v>
      </c>
      <c r="S383" s="44">
        <v>143734380.93239999</v>
      </c>
      <c r="T383" s="44">
        <v>0</v>
      </c>
      <c r="U383" s="44">
        <v>5111588.3148999996</v>
      </c>
      <c r="V383" s="44">
        <v>7645987.4066000003</v>
      </c>
      <c r="W383" s="44">
        <v>4465379.0773999998</v>
      </c>
      <c r="X383" s="44">
        <v>0</v>
      </c>
      <c r="Y383" s="44">
        <f t="shared" si="99"/>
        <v>4465379.0773999998</v>
      </c>
      <c r="Z383" s="44">
        <v>69441863.462599993</v>
      </c>
      <c r="AA383" s="49">
        <f t="shared" si="91"/>
        <v>230399199.19389999</v>
      </c>
    </row>
    <row r="384" spans="1:27" ht="24.9" customHeight="1" x14ac:dyDescent="0.25">
      <c r="A384" s="165"/>
      <c r="B384" s="167"/>
      <c r="C384" s="40">
        <v>21</v>
      </c>
      <c r="D384" s="44" t="s">
        <v>889</v>
      </c>
      <c r="E384" s="44">
        <v>198779994.8423</v>
      </c>
      <c r="F384" s="44">
        <v>0</v>
      </c>
      <c r="G384" s="44">
        <v>7069161.1309000002</v>
      </c>
      <c r="H384" s="44">
        <v>12957442.4428</v>
      </c>
      <c r="I384" s="44">
        <v>6175474.6792000001</v>
      </c>
      <c r="J384" s="44">
        <v>0</v>
      </c>
      <c r="K384" s="44">
        <f t="shared" si="92"/>
        <v>6175474.6792000001</v>
      </c>
      <c r="L384" s="57">
        <v>112964574.4906</v>
      </c>
      <c r="M384" s="49">
        <f t="shared" si="90"/>
        <v>337946647.58579999</v>
      </c>
      <c r="N384" s="48"/>
      <c r="O384" s="167"/>
      <c r="P384" s="50">
        <v>13</v>
      </c>
      <c r="Q384" s="167"/>
      <c r="R384" s="44" t="s">
        <v>890</v>
      </c>
      <c r="S384" s="44">
        <v>156328139.18180001</v>
      </c>
      <c r="T384" s="44">
        <v>0</v>
      </c>
      <c r="U384" s="44">
        <v>5559456.8559999997</v>
      </c>
      <c r="V384" s="44">
        <v>8791594.0602000002</v>
      </c>
      <c r="W384" s="44">
        <v>4856627.8811999997</v>
      </c>
      <c r="X384" s="44">
        <v>0</v>
      </c>
      <c r="Y384" s="44">
        <f t="shared" si="99"/>
        <v>4856627.8811999997</v>
      </c>
      <c r="Z384" s="44">
        <v>80432868.494200006</v>
      </c>
      <c r="AA384" s="49">
        <f t="shared" si="91"/>
        <v>255968686.4734</v>
      </c>
    </row>
    <row r="385" spans="1:27" ht="24.9" customHeight="1" x14ac:dyDescent="0.25">
      <c r="A385" s="165"/>
      <c r="B385" s="167"/>
      <c r="C385" s="40">
        <v>22</v>
      </c>
      <c r="D385" s="44" t="s">
        <v>891</v>
      </c>
      <c r="E385" s="44">
        <v>222394739.058</v>
      </c>
      <c r="F385" s="44">
        <v>0</v>
      </c>
      <c r="G385" s="44">
        <v>7908966.1226000004</v>
      </c>
      <c r="H385" s="44">
        <v>13378775.5909</v>
      </c>
      <c r="I385" s="44">
        <v>6909111.1553999996</v>
      </c>
      <c r="J385" s="44">
        <v>0</v>
      </c>
      <c r="K385" s="44">
        <f t="shared" si="92"/>
        <v>6909111.1553999996</v>
      </c>
      <c r="L385" s="57">
        <v>117006864.86669999</v>
      </c>
      <c r="M385" s="49">
        <f t="shared" si="90"/>
        <v>367598456.79359996</v>
      </c>
      <c r="N385" s="48"/>
      <c r="O385" s="167"/>
      <c r="P385" s="50">
        <v>14</v>
      </c>
      <c r="Q385" s="167"/>
      <c r="R385" s="44" t="s">
        <v>892</v>
      </c>
      <c r="S385" s="44">
        <v>172021333.49259999</v>
      </c>
      <c r="T385" s="44">
        <v>0</v>
      </c>
      <c r="U385" s="44">
        <v>6117549.8338000001</v>
      </c>
      <c r="V385" s="44">
        <v>9799218.6677000001</v>
      </c>
      <c r="W385" s="44">
        <v>5344166.4998000003</v>
      </c>
      <c r="X385" s="44">
        <v>0</v>
      </c>
      <c r="Y385" s="44">
        <f t="shared" si="99"/>
        <v>5344166.4998000003</v>
      </c>
      <c r="Z385" s="44">
        <v>90100067.175400004</v>
      </c>
      <c r="AA385" s="49">
        <f t="shared" si="91"/>
        <v>283382335.66929996</v>
      </c>
    </row>
    <row r="386" spans="1:27" ht="24.9" customHeight="1" x14ac:dyDescent="0.25">
      <c r="A386" s="165"/>
      <c r="B386" s="168"/>
      <c r="C386" s="40">
        <v>23</v>
      </c>
      <c r="D386" s="44" t="s">
        <v>893</v>
      </c>
      <c r="E386" s="44">
        <v>227084242.93040001</v>
      </c>
      <c r="F386" s="44">
        <v>0</v>
      </c>
      <c r="G386" s="44">
        <v>8075737.7262000004</v>
      </c>
      <c r="H386" s="44">
        <v>15053675.1719</v>
      </c>
      <c r="I386" s="44">
        <v>7054799.4197000004</v>
      </c>
      <c r="J386" s="44">
        <v>0</v>
      </c>
      <c r="K386" s="44">
        <f t="shared" si="92"/>
        <v>7054799.4197000004</v>
      </c>
      <c r="L386" s="57">
        <v>133075931.5617</v>
      </c>
      <c r="M386" s="49">
        <f t="shared" si="90"/>
        <v>390344386.80990005</v>
      </c>
      <c r="N386" s="48"/>
      <c r="O386" s="167"/>
      <c r="P386" s="50">
        <v>15</v>
      </c>
      <c r="Q386" s="167"/>
      <c r="R386" s="44" t="s">
        <v>894</v>
      </c>
      <c r="S386" s="44">
        <v>159548066.32679999</v>
      </c>
      <c r="T386" s="44">
        <v>0</v>
      </c>
      <c r="U386" s="44">
        <v>5673966.2855000002</v>
      </c>
      <c r="V386" s="44">
        <v>7452301.8351999996</v>
      </c>
      <c r="W386" s="44">
        <v>4956660.9784000004</v>
      </c>
      <c r="X386" s="44">
        <v>0</v>
      </c>
      <c r="Y386" s="44">
        <f t="shared" si="99"/>
        <v>4956660.9784000004</v>
      </c>
      <c r="Z386" s="44">
        <v>67583634.826100007</v>
      </c>
      <c r="AA386" s="49">
        <f t="shared" si="91"/>
        <v>245214630.25199997</v>
      </c>
    </row>
    <row r="387" spans="1:27" ht="24.9" customHeight="1" x14ac:dyDescent="0.25">
      <c r="A387" s="40"/>
      <c r="B387" s="156" t="s">
        <v>895</v>
      </c>
      <c r="C387" s="157"/>
      <c r="D387" s="45"/>
      <c r="E387" s="45">
        <f>SUM(E364:E386)</f>
        <v>4430556915.4990005</v>
      </c>
      <c r="F387" s="45">
        <f t="shared" ref="F387:H387" si="103">SUM(F364:F386)</f>
        <v>0</v>
      </c>
      <c r="G387" s="45">
        <f t="shared" si="103"/>
        <v>157562740.45629999</v>
      </c>
      <c r="H387" s="45">
        <f t="shared" si="103"/>
        <v>285642955.47849995</v>
      </c>
      <c r="I387" s="45">
        <f>SUM(I364:I386)</f>
        <v>137643589.67879999</v>
      </c>
      <c r="J387" s="44">
        <v>0</v>
      </c>
      <c r="K387" s="45">
        <f t="shared" si="92"/>
        <v>137643589.67879999</v>
      </c>
      <c r="L387" s="45">
        <f>SUM(L364:L386)</f>
        <v>2479427971.7637</v>
      </c>
      <c r="M387" s="45">
        <f>SUM(M364:M386)</f>
        <v>7490834172.8762999</v>
      </c>
      <c r="N387" s="66"/>
      <c r="O387" s="167"/>
      <c r="P387" s="50">
        <v>16</v>
      </c>
      <c r="Q387" s="167"/>
      <c r="R387" s="44" t="s">
        <v>896</v>
      </c>
      <c r="S387" s="44">
        <v>166276430.56290001</v>
      </c>
      <c r="T387" s="44">
        <v>0</v>
      </c>
      <c r="U387" s="44">
        <v>5913245.3487</v>
      </c>
      <c r="V387" s="44">
        <v>8339053.0758999996</v>
      </c>
      <c r="W387" s="44">
        <v>5165690.2774</v>
      </c>
      <c r="X387" s="44">
        <v>0</v>
      </c>
      <c r="Y387" s="44">
        <f t="shared" si="99"/>
        <v>5165690.2774</v>
      </c>
      <c r="Z387" s="44">
        <v>76091168.644800007</v>
      </c>
      <c r="AA387" s="49">
        <f t="shared" si="91"/>
        <v>261785587.90969998</v>
      </c>
    </row>
    <row r="388" spans="1:27" ht="24.9" customHeight="1" x14ac:dyDescent="0.25">
      <c r="A388" s="165">
        <v>19</v>
      </c>
      <c r="B388" s="166" t="s">
        <v>104</v>
      </c>
      <c r="C388" s="40">
        <v>1</v>
      </c>
      <c r="D388" s="44" t="s">
        <v>897</v>
      </c>
      <c r="E388" s="44">
        <v>145724527.76750001</v>
      </c>
      <c r="F388" s="44">
        <f>-11651464.66</f>
        <v>-11651464.66</v>
      </c>
      <c r="G388" s="44">
        <v>5182363.3879000004</v>
      </c>
      <c r="H388" s="44">
        <v>10172718.076300001</v>
      </c>
      <c r="I388" s="44">
        <v>4527206.7346000001</v>
      </c>
      <c r="J388" s="44">
        <v>0</v>
      </c>
      <c r="K388" s="44">
        <f t="shared" si="92"/>
        <v>4527206.7346000001</v>
      </c>
      <c r="L388" s="57">
        <v>92254076.402700007</v>
      </c>
      <c r="M388" s="49">
        <f t="shared" ref="M388:M411" si="104">E388+F388+G388+H388+I388+L388</f>
        <v>246209427.70900002</v>
      </c>
      <c r="N388" s="48"/>
      <c r="O388" s="168"/>
      <c r="P388" s="50">
        <v>17</v>
      </c>
      <c r="Q388" s="168"/>
      <c r="R388" s="44" t="s">
        <v>898</v>
      </c>
      <c r="S388" s="44">
        <v>165881299.59419999</v>
      </c>
      <c r="T388" s="44">
        <v>0</v>
      </c>
      <c r="U388" s="44">
        <v>5899193.4090999998</v>
      </c>
      <c r="V388" s="44">
        <v>8070293.5981000001</v>
      </c>
      <c r="W388" s="44">
        <v>5153414.7900999999</v>
      </c>
      <c r="X388" s="44">
        <v>0</v>
      </c>
      <c r="Y388" s="44">
        <f t="shared" si="99"/>
        <v>5153414.7900999999</v>
      </c>
      <c r="Z388" s="44">
        <v>73512677.359500006</v>
      </c>
      <c r="AA388" s="49">
        <f t="shared" si="91"/>
        <v>258516878.75099999</v>
      </c>
    </row>
    <row r="389" spans="1:27" ht="24.9" customHeight="1" x14ac:dyDescent="0.25">
      <c r="A389" s="165"/>
      <c r="B389" s="167"/>
      <c r="C389" s="40">
        <v>2</v>
      </c>
      <c r="D389" s="44" t="s">
        <v>899</v>
      </c>
      <c r="E389" s="44">
        <v>149260213.55090001</v>
      </c>
      <c r="F389" s="44">
        <f t="shared" ref="F389:F412" si="105">-11651464.66</f>
        <v>-11651464.66</v>
      </c>
      <c r="G389" s="44">
        <v>5308102.0595000004</v>
      </c>
      <c r="H389" s="44">
        <v>10464842.3923</v>
      </c>
      <c r="I389" s="44">
        <v>4637049.4682999998</v>
      </c>
      <c r="J389" s="44">
        <v>0</v>
      </c>
      <c r="K389" s="44">
        <f t="shared" si="92"/>
        <v>4637049.4682999998</v>
      </c>
      <c r="L389" s="57">
        <v>95056731.0634</v>
      </c>
      <c r="M389" s="49">
        <f t="shared" si="104"/>
        <v>253075473.87440005</v>
      </c>
      <c r="N389" s="48"/>
      <c r="O389" s="40"/>
      <c r="P389" s="157"/>
      <c r="Q389" s="158"/>
      <c r="R389" s="45"/>
      <c r="S389" s="45">
        <f t="shared" ref="S389:W389" si="106">SUM(S372:S388)</f>
        <v>2810139329.0978003</v>
      </c>
      <c r="T389" s="45">
        <f t="shared" si="106"/>
        <v>0</v>
      </c>
      <c r="U389" s="45">
        <f t="shared" si="106"/>
        <v>99936252.30400002</v>
      </c>
      <c r="V389" s="45">
        <f t="shared" si="106"/>
        <v>145095060.65300003</v>
      </c>
      <c r="W389" s="45">
        <f t="shared" si="106"/>
        <v>87302267.442399994</v>
      </c>
      <c r="X389" s="45">
        <f>SUM(X372:X388)</f>
        <v>0</v>
      </c>
      <c r="Y389" s="45">
        <f t="shared" si="99"/>
        <v>87302267.442399994</v>
      </c>
      <c r="Z389" s="45">
        <f>SUM(Z372:Z388)</f>
        <v>1325509159.6262</v>
      </c>
      <c r="AA389" s="45">
        <f>SUM(AA372:AA388)</f>
        <v>4467982069.1233997</v>
      </c>
    </row>
    <row r="390" spans="1:27" ht="24.9" customHeight="1" x14ac:dyDescent="0.25">
      <c r="A390" s="165"/>
      <c r="B390" s="167"/>
      <c r="C390" s="40">
        <v>3</v>
      </c>
      <c r="D390" s="44" t="s">
        <v>900</v>
      </c>
      <c r="E390" s="44">
        <v>136095908.18090001</v>
      </c>
      <c r="F390" s="44">
        <f t="shared" si="105"/>
        <v>-11651464.66</v>
      </c>
      <c r="G390" s="44">
        <v>4839943.2999</v>
      </c>
      <c r="H390" s="44">
        <v>9966793.7800999992</v>
      </c>
      <c r="I390" s="44">
        <v>4228075.5444</v>
      </c>
      <c r="J390" s="44">
        <v>0</v>
      </c>
      <c r="K390" s="44">
        <f t="shared" si="92"/>
        <v>4228075.5444</v>
      </c>
      <c r="L390" s="57">
        <v>90278428.855199993</v>
      </c>
      <c r="M390" s="49">
        <f t="shared" si="104"/>
        <v>233757685.00049999</v>
      </c>
      <c r="N390" s="48"/>
      <c r="O390" s="166">
        <v>36</v>
      </c>
      <c r="P390" s="50">
        <v>1</v>
      </c>
      <c r="Q390" s="166" t="s">
        <v>121</v>
      </c>
      <c r="R390" s="44" t="s">
        <v>901</v>
      </c>
      <c r="S390" s="44">
        <v>156139160.89300001</v>
      </c>
      <c r="T390" s="44">
        <v>0</v>
      </c>
      <c r="U390" s="44">
        <v>5552736.2703999998</v>
      </c>
      <c r="V390" s="44">
        <v>8685340.9158999994</v>
      </c>
      <c r="W390" s="44">
        <v>4850756.9149000002</v>
      </c>
      <c r="X390" s="44">
        <v>0</v>
      </c>
      <c r="Y390" s="44">
        <f t="shared" si="99"/>
        <v>4850756.9149000002</v>
      </c>
      <c r="Z390" s="44">
        <v>78854097.328799993</v>
      </c>
      <c r="AA390" s="49">
        <f t="shared" si="91"/>
        <v>254082092.32299998</v>
      </c>
    </row>
    <row r="391" spans="1:27" ht="24.9" customHeight="1" x14ac:dyDescent="0.25">
      <c r="A391" s="165"/>
      <c r="B391" s="167"/>
      <c r="C391" s="40">
        <v>4</v>
      </c>
      <c r="D391" s="44" t="s">
        <v>902</v>
      </c>
      <c r="E391" s="44">
        <v>147645245.21830001</v>
      </c>
      <c r="F391" s="44">
        <f t="shared" si="105"/>
        <v>-11651464.66</v>
      </c>
      <c r="G391" s="44">
        <v>5250669.3617000002</v>
      </c>
      <c r="H391" s="44">
        <v>10441240.440199999</v>
      </c>
      <c r="I391" s="44">
        <v>4586877.4374000002</v>
      </c>
      <c r="J391" s="44">
        <v>0</v>
      </c>
      <c r="K391" s="44">
        <f t="shared" si="92"/>
        <v>4586877.4374000002</v>
      </c>
      <c r="L391" s="57">
        <v>94830292.805999994</v>
      </c>
      <c r="M391" s="49">
        <f t="shared" si="104"/>
        <v>251102860.60360003</v>
      </c>
      <c r="N391" s="48"/>
      <c r="O391" s="167"/>
      <c r="P391" s="50">
        <v>2</v>
      </c>
      <c r="Q391" s="167"/>
      <c r="R391" s="44" t="s">
        <v>903</v>
      </c>
      <c r="S391" s="44">
        <v>151181732.15830001</v>
      </c>
      <c r="T391" s="44">
        <v>0</v>
      </c>
      <c r="U391" s="44">
        <v>5376436.5248999996</v>
      </c>
      <c r="V391" s="44">
        <v>9499279.9519999996</v>
      </c>
      <c r="W391" s="44">
        <v>4696745.0604999997</v>
      </c>
      <c r="X391" s="44">
        <v>0</v>
      </c>
      <c r="Y391" s="44">
        <f t="shared" si="99"/>
        <v>4696745.0604999997</v>
      </c>
      <c r="Z391" s="44">
        <v>86663067.373500004</v>
      </c>
      <c r="AA391" s="49">
        <f t="shared" si="91"/>
        <v>257417261.06919998</v>
      </c>
    </row>
    <row r="392" spans="1:27" ht="24.9" customHeight="1" x14ac:dyDescent="0.25">
      <c r="A392" s="165"/>
      <c r="B392" s="167"/>
      <c r="C392" s="40">
        <v>5</v>
      </c>
      <c r="D392" s="44" t="s">
        <v>904</v>
      </c>
      <c r="E392" s="44">
        <v>178950897.5605</v>
      </c>
      <c r="F392" s="44">
        <f t="shared" si="105"/>
        <v>-11651464.66</v>
      </c>
      <c r="G392" s="44">
        <v>6363984.1140999999</v>
      </c>
      <c r="H392" s="44">
        <v>12050696.5869</v>
      </c>
      <c r="I392" s="44">
        <v>5559446.4501999998</v>
      </c>
      <c r="J392" s="44">
        <v>0</v>
      </c>
      <c r="K392" s="44">
        <f t="shared" si="92"/>
        <v>5559446.4501999998</v>
      </c>
      <c r="L392" s="57">
        <v>110271492.0607</v>
      </c>
      <c r="M392" s="49">
        <f t="shared" si="104"/>
        <v>301545052.1124</v>
      </c>
      <c r="N392" s="48"/>
      <c r="O392" s="167"/>
      <c r="P392" s="50">
        <v>3</v>
      </c>
      <c r="Q392" s="167"/>
      <c r="R392" s="44" t="s">
        <v>905</v>
      </c>
      <c r="S392" s="44">
        <v>178419207.12650001</v>
      </c>
      <c r="T392" s="44">
        <v>0</v>
      </c>
      <c r="U392" s="44">
        <v>6345075.7457999997</v>
      </c>
      <c r="V392" s="44">
        <v>9950307.0552999992</v>
      </c>
      <c r="W392" s="44">
        <v>5542928.4862000002</v>
      </c>
      <c r="X392" s="44">
        <v>0</v>
      </c>
      <c r="Y392" s="44">
        <f t="shared" si="99"/>
        <v>5542928.4862000002</v>
      </c>
      <c r="Z392" s="44">
        <v>90990242.975999996</v>
      </c>
      <c r="AA392" s="49">
        <f t="shared" ref="AA392:AA412" si="107">S392+T392+U392+V392+W392-X392+Z392</f>
        <v>291247761.38980001</v>
      </c>
    </row>
    <row r="393" spans="1:27" ht="24.9" customHeight="1" x14ac:dyDescent="0.25">
      <c r="A393" s="165"/>
      <c r="B393" s="167"/>
      <c r="C393" s="40">
        <v>6</v>
      </c>
      <c r="D393" s="44" t="s">
        <v>906</v>
      </c>
      <c r="E393" s="44">
        <v>142571060.37909999</v>
      </c>
      <c r="F393" s="44">
        <f t="shared" si="105"/>
        <v>-11651464.66</v>
      </c>
      <c r="G393" s="44">
        <v>5070217.4493000004</v>
      </c>
      <c r="H393" s="44">
        <v>10113512.5612</v>
      </c>
      <c r="I393" s="44">
        <v>4429238.3349000001</v>
      </c>
      <c r="J393" s="44">
        <v>0</v>
      </c>
      <c r="K393" s="44">
        <f t="shared" si="92"/>
        <v>4429238.3349000001</v>
      </c>
      <c r="L393" s="57">
        <v>91686055.858899996</v>
      </c>
      <c r="M393" s="49">
        <f t="shared" si="104"/>
        <v>242218619.92339998</v>
      </c>
      <c r="N393" s="48"/>
      <c r="O393" s="167"/>
      <c r="P393" s="50">
        <v>4</v>
      </c>
      <c r="Q393" s="167"/>
      <c r="R393" s="44" t="s">
        <v>907</v>
      </c>
      <c r="S393" s="44">
        <v>196922753.5429</v>
      </c>
      <c r="T393" s="44">
        <v>0</v>
      </c>
      <c r="U393" s="44">
        <v>7003112.5427000001</v>
      </c>
      <c r="V393" s="44">
        <v>10794505.471999999</v>
      </c>
      <c r="W393" s="44">
        <v>6117775.9825999998</v>
      </c>
      <c r="X393" s="44">
        <v>0</v>
      </c>
      <c r="Y393" s="44">
        <f t="shared" si="99"/>
        <v>6117775.9825999998</v>
      </c>
      <c r="Z393" s="44">
        <v>99089522.965900004</v>
      </c>
      <c r="AA393" s="49">
        <f t="shared" si="107"/>
        <v>319927670.5061</v>
      </c>
    </row>
    <row r="394" spans="1:27" ht="24.9" customHeight="1" x14ac:dyDescent="0.25">
      <c r="A394" s="165"/>
      <c r="B394" s="167"/>
      <c r="C394" s="40">
        <v>7</v>
      </c>
      <c r="D394" s="44" t="s">
        <v>908</v>
      </c>
      <c r="E394" s="44">
        <v>230125198.83559999</v>
      </c>
      <c r="F394" s="44">
        <f t="shared" si="105"/>
        <v>-11651464.66</v>
      </c>
      <c r="G394" s="44">
        <v>8183882.4482000005</v>
      </c>
      <c r="H394" s="44">
        <v>14634836.749500001</v>
      </c>
      <c r="I394" s="44">
        <v>7149272.4385000002</v>
      </c>
      <c r="J394" s="44">
        <v>0</v>
      </c>
      <c r="K394" s="44">
        <f t="shared" ref="K394:K413" si="108">I394-J394</f>
        <v>7149272.4385000002</v>
      </c>
      <c r="L394" s="57">
        <v>135063856.38550001</v>
      </c>
      <c r="M394" s="49">
        <f t="shared" si="104"/>
        <v>383505582.19729996</v>
      </c>
      <c r="N394" s="48"/>
      <c r="O394" s="167"/>
      <c r="P394" s="50">
        <v>5</v>
      </c>
      <c r="Q394" s="167"/>
      <c r="R394" s="44" t="s">
        <v>909</v>
      </c>
      <c r="S394" s="44">
        <v>171400270.55989999</v>
      </c>
      <c r="T394" s="44">
        <v>0</v>
      </c>
      <c r="U394" s="44">
        <v>6095463.1347000003</v>
      </c>
      <c r="V394" s="44">
        <v>9820915.8278999999</v>
      </c>
      <c r="W394" s="44">
        <v>5324872.0108000003</v>
      </c>
      <c r="X394" s="44">
        <v>0</v>
      </c>
      <c r="Y394" s="44">
        <f t="shared" si="99"/>
        <v>5324872.0108000003</v>
      </c>
      <c r="Z394" s="44">
        <v>89748857.351400003</v>
      </c>
      <c r="AA394" s="49">
        <f t="shared" si="107"/>
        <v>282390378.8847</v>
      </c>
    </row>
    <row r="395" spans="1:27" ht="24.9" customHeight="1" x14ac:dyDescent="0.25">
      <c r="A395" s="165"/>
      <c r="B395" s="167"/>
      <c r="C395" s="40">
        <v>8</v>
      </c>
      <c r="D395" s="44" t="s">
        <v>910</v>
      </c>
      <c r="E395" s="44">
        <v>156787930.87529999</v>
      </c>
      <c r="F395" s="44">
        <f t="shared" si="105"/>
        <v>-11651464.66</v>
      </c>
      <c r="G395" s="44">
        <v>5575808.3081999999</v>
      </c>
      <c r="H395" s="44">
        <v>10789779.623199999</v>
      </c>
      <c r="I395" s="44">
        <v>4870912.1754999999</v>
      </c>
      <c r="J395" s="44">
        <v>0</v>
      </c>
      <c r="K395" s="44">
        <f t="shared" si="108"/>
        <v>4870912.1754999999</v>
      </c>
      <c r="L395" s="57">
        <v>98174194.398900002</v>
      </c>
      <c r="M395" s="49">
        <f t="shared" si="104"/>
        <v>264547160.7211</v>
      </c>
      <c r="N395" s="48"/>
      <c r="O395" s="167"/>
      <c r="P395" s="50">
        <v>6</v>
      </c>
      <c r="Q395" s="167"/>
      <c r="R395" s="44" t="s">
        <v>911</v>
      </c>
      <c r="S395" s="44">
        <v>237999151.28490001</v>
      </c>
      <c r="T395" s="44">
        <v>0</v>
      </c>
      <c r="U395" s="44">
        <v>8463901.7663000003</v>
      </c>
      <c r="V395" s="44">
        <v>13078915.4345</v>
      </c>
      <c r="W395" s="44">
        <v>7393891.5915000001</v>
      </c>
      <c r="X395" s="44">
        <v>0</v>
      </c>
      <c r="Y395" s="44">
        <f t="shared" si="99"/>
        <v>7393891.5915000001</v>
      </c>
      <c r="Z395" s="44">
        <v>121006261.414</v>
      </c>
      <c r="AA395" s="49">
        <f t="shared" si="107"/>
        <v>387942121.49120003</v>
      </c>
    </row>
    <row r="396" spans="1:27" ht="24.9" customHeight="1" x14ac:dyDescent="0.25">
      <c r="A396" s="165"/>
      <c r="B396" s="167"/>
      <c r="C396" s="40">
        <v>9</v>
      </c>
      <c r="D396" s="44" t="s">
        <v>912</v>
      </c>
      <c r="E396" s="44">
        <v>168540939.6112</v>
      </c>
      <c r="F396" s="44">
        <f t="shared" si="105"/>
        <v>-11651464.66</v>
      </c>
      <c r="G396" s="44">
        <v>5993777.4935999997</v>
      </c>
      <c r="H396" s="44">
        <v>11107530.4792</v>
      </c>
      <c r="I396" s="44">
        <v>5236041.5131000001</v>
      </c>
      <c r="J396" s="44">
        <v>0</v>
      </c>
      <c r="K396" s="44">
        <f t="shared" si="108"/>
        <v>5236041.5131000001</v>
      </c>
      <c r="L396" s="57">
        <v>101222711.3098</v>
      </c>
      <c r="M396" s="49">
        <f t="shared" si="104"/>
        <v>280449535.74690002</v>
      </c>
      <c r="N396" s="48"/>
      <c r="O396" s="167"/>
      <c r="P396" s="50">
        <v>7</v>
      </c>
      <c r="Q396" s="167"/>
      <c r="R396" s="44" t="s">
        <v>913</v>
      </c>
      <c r="S396" s="44">
        <v>180750030.01480001</v>
      </c>
      <c r="T396" s="44">
        <v>0</v>
      </c>
      <c r="U396" s="44">
        <v>6427966.1924000001</v>
      </c>
      <c r="V396" s="44">
        <v>11222222.455700001</v>
      </c>
      <c r="W396" s="44">
        <v>5615339.8861999996</v>
      </c>
      <c r="X396" s="44">
        <v>0</v>
      </c>
      <c r="Y396" s="44">
        <f t="shared" si="99"/>
        <v>5615339.8861999996</v>
      </c>
      <c r="Z396" s="44">
        <v>103193060.16590001</v>
      </c>
      <c r="AA396" s="49">
        <f t="shared" si="107"/>
        <v>307208618.71500003</v>
      </c>
    </row>
    <row r="397" spans="1:27" ht="24.9" customHeight="1" x14ac:dyDescent="0.25">
      <c r="A397" s="165"/>
      <c r="B397" s="167"/>
      <c r="C397" s="40">
        <v>10</v>
      </c>
      <c r="D397" s="44" t="s">
        <v>914</v>
      </c>
      <c r="E397" s="44">
        <v>169721352.60159999</v>
      </c>
      <c r="F397" s="44">
        <f t="shared" si="105"/>
        <v>-11651464.66</v>
      </c>
      <c r="G397" s="44">
        <v>6035756.2130000005</v>
      </c>
      <c r="H397" s="44">
        <v>11517664.5557</v>
      </c>
      <c r="I397" s="44">
        <v>5272713.2644999996</v>
      </c>
      <c r="J397" s="44">
        <v>0</v>
      </c>
      <c r="K397" s="44">
        <f t="shared" si="108"/>
        <v>5272713.2644999996</v>
      </c>
      <c r="L397" s="57">
        <v>105157557.2577</v>
      </c>
      <c r="M397" s="49">
        <f t="shared" si="104"/>
        <v>286053579.23249996</v>
      </c>
      <c r="N397" s="48"/>
      <c r="O397" s="167"/>
      <c r="P397" s="50">
        <v>8</v>
      </c>
      <c r="Q397" s="167"/>
      <c r="R397" s="44" t="s">
        <v>828</v>
      </c>
      <c r="S397" s="44">
        <v>163989491.86489999</v>
      </c>
      <c r="T397" s="44">
        <v>0</v>
      </c>
      <c r="U397" s="44">
        <v>5831915.5439999998</v>
      </c>
      <c r="V397" s="44">
        <v>9348147.2046000008</v>
      </c>
      <c r="W397" s="44">
        <v>5094642.2221999997</v>
      </c>
      <c r="X397" s="44">
        <v>0</v>
      </c>
      <c r="Y397" s="44">
        <f t="shared" si="99"/>
        <v>5094642.2221999997</v>
      </c>
      <c r="Z397" s="44">
        <v>85213092.565799996</v>
      </c>
      <c r="AA397" s="49">
        <f t="shared" si="107"/>
        <v>269477289.40149999</v>
      </c>
    </row>
    <row r="398" spans="1:27" ht="24.9" customHeight="1" x14ac:dyDescent="0.25">
      <c r="A398" s="165"/>
      <c r="B398" s="167"/>
      <c r="C398" s="40">
        <v>11</v>
      </c>
      <c r="D398" s="44" t="s">
        <v>915</v>
      </c>
      <c r="E398" s="44">
        <v>157308237.41440001</v>
      </c>
      <c r="F398" s="44">
        <f t="shared" si="105"/>
        <v>-11651464.66</v>
      </c>
      <c r="G398" s="44">
        <v>5594311.8339999998</v>
      </c>
      <c r="H398" s="44">
        <v>9754011.4206000008</v>
      </c>
      <c r="I398" s="44">
        <v>4887076.4774000002</v>
      </c>
      <c r="J398" s="44">
        <v>0</v>
      </c>
      <c r="K398" s="44">
        <f t="shared" si="108"/>
        <v>4887076.4774000002</v>
      </c>
      <c r="L398" s="57">
        <v>88236984.719899997</v>
      </c>
      <c r="M398" s="49">
        <f t="shared" si="104"/>
        <v>254129157.20630002</v>
      </c>
      <c r="N398" s="48"/>
      <c r="O398" s="167"/>
      <c r="P398" s="50">
        <v>9</v>
      </c>
      <c r="Q398" s="167"/>
      <c r="R398" s="44" t="s">
        <v>916</v>
      </c>
      <c r="S398" s="44">
        <v>177277278.16339999</v>
      </c>
      <c r="T398" s="44">
        <v>0</v>
      </c>
      <c r="U398" s="44">
        <v>6304465.6238000002</v>
      </c>
      <c r="V398" s="44">
        <v>9936061.9822000004</v>
      </c>
      <c r="W398" s="44">
        <v>5507452.3136</v>
      </c>
      <c r="X398" s="44">
        <v>0</v>
      </c>
      <c r="Y398" s="44">
        <f t="shared" si="99"/>
        <v>5507452.3136</v>
      </c>
      <c r="Z398" s="44">
        <v>90853575.063299999</v>
      </c>
      <c r="AA398" s="49">
        <f t="shared" si="107"/>
        <v>289878833.14630002</v>
      </c>
    </row>
    <row r="399" spans="1:27" ht="24.9" customHeight="1" x14ac:dyDescent="0.25">
      <c r="A399" s="165"/>
      <c r="B399" s="167"/>
      <c r="C399" s="40">
        <v>12</v>
      </c>
      <c r="D399" s="44" t="s">
        <v>917</v>
      </c>
      <c r="E399" s="44">
        <v>154112349.24160001</v>
      </c>
      <c r="F399" s="44">
        <f t="shared" si="105"/>
        <v>-11651464.66</v>
      </c>
      <c r="G399" s="44">
        <v>5480657.2960999999</v>
      </c>
      <c r="H399" s="44">
        <v>10623070.317</v>
      </c>
      <c r="I399" s="44">
        <v>4787790.1961000003</v>
      </c>
      <c r="J399" s="44">
        <v>0</v>
      </c>
      <c r="K399" s="44">
        <f t="shared" si="108"/>
        <v>4787790.1961000003</v>
      </c>
      <c r="L399" s="57">
        <v>96574777.341000006</v>
      </c>
      <c r="M399" s="49">
        <f t="shared" si="104"/>
        <v>259927179.73180002</v>
      </c>
      <c r="N399" s="48"/>
      <c r="O399" s="167"/>
      <c r="P399" s="50">
        <v>10</v>
      </c>
      <c r="Q399" s="167"/>
      <c r="R399" s="44" t="s">
        <v>918</v>
      </c>
      <c r="S399" s="44">
        <v>233991549.64120001</v>
      </c>
      <c r="T399" s="44">
        <v>0</v>
      </c>
      <c r="U399" s="44">
        <v>8321380.4738999996</v>
      </c>
      <c r="V399" s="44">
        <v>11414339.4275</v>
      </c>
      <c r="W399" s="44">
        <v>7269387.9034000002</v>
      </c>
      <c r="X399" s="44">
        <v>0</v>
      </c>
      <c r="Y399" s="44">
        <f t="shared" si="99"/>
        <v>7269387.9034000002</v>
      </c>
      <c r="Z399" s="44">
        <v>105036239.5828</v>
      </c>
      <c r="AA399" s="49">
        <f t="shared" si="107"/>
        <v>366032897.02880001</v>
      </c>
    </row>
    <row r="400" spans="1:27" ht="24.9" customHeight="1" x14ac:dyDescent="0.25">
      <c r="A400" s="165"/>
      <c r="B400" s="167"/>
      <c r="C400" s="40">
        <v>13</v>
      </c>
      <c r="D400" s="44" t="s">
        <v>919</v>
      </c>
      <c r="E400" s="44">
        <v>161025616.04319999</v>
      </c>
      <c r="F400" s="44">
        <f t="shared" si="105"/>
        <v>-11651464.66</v>
      </c>
      <c r="G400" s="44">
        <v>5726512.0010000002</v>
      </c>
      <c r="H400" s="44">
        <v>10846085.052999999</v>
      </c>
      <c r="I400" s="44">
        <v>5002563.8413000004</v>
      </c>
      <c r="J400" s="44">
        <v>0</v>
      </c>
      <c r="K400" s="44">
        <f t="shared" si="108"/>
        <v>5002563.8413000004</v>
      </c>
      <c r="L400" s="57">
        <v>98714391.385499999</v>
      </c>
      <c r="M400" s="49">
        <f t="shared" si="104"/>
        <v>269663703.66399997</v>
      </c>
      <c r="N400" s="48"/>
      <c r="O400" s="167"/>
      <c r="P400" s="50">
        <v>11</v>
      </c>
      <c r="Q400" s="167"/>
      <c r="R400" s="44" t="s">
        <v>920</v>
      </c>
      <c r="S400" s="44">
        <v>146099636.08809999</v>
      </c>
      <c r="T400" s="44">
        <v>0</v>
      </c>
      <c r="U400" s="44">
        <v>5195703.2673000004</v>
      </c>
      <c r="V400" s="44">
        <v>8564394.591</v>
      </c>
      <c r="W400" s="44">
        <v>4538860.1805999996</v>
      </c>
      <c r="X400" s="44">
        <v>0</v>
      </c>
      <c r="Y400" s="44">
        <f t="shared" si="99"/>
        <v>4538860.1805999996</v>
      </c>
      <c r="Z400" s="44">
        <v>77693732.502599999</v>
      </c>
      <c r="AA400" s="49">
        <f t="shared" si="107"/>
        <v>242092326.62959999</v>
      </c>
    </row>
    <row r="401" spans="1:28" ht="24.9" customHeight="1" x14ac:dyDescent="0.25">
      <c r="A401" s="165"/>
      <c r="B401" s="167"/>
      <c r="C401" s="40">
        <v>14</v>
      </c>
      <c r="D401" s="44" t="s">
        <v>921</v>
      </c>
      <c r="E401" s="44">
        <v>143635572.09189999</v>
      </c>
      <c r="F401" s="44">
        <f t="shared" si="105"/>
        <v>-11651464.66</v>
      </c>
      <c r="G401" s="44">
        <v>5108074.4018000001</v>
      </c>
      <c r="H401" s="44">
        <v>9960464.6631000005</v>
      </c>
      <c r="I401" s="44">
        <v>4462309.3948999997</v>
      </c>
      <c r="J401" s="44">
        <v>0</v>
      </c>
      <c r="K401" s="44">
        <f t="shared" si="108"/>
        <v>4462309.3948999997</v>
      </c>
      <c r="L401" s="57">
        <v>90217707.004099995</v>
      </c>
      <c r="M401" s="49">
        <f t="shared" si="104"/>
        <v>241732662.89579999</v>
      </c>
      <c r="N401" s="48"/>
      <c r="O401" s="167"/>
      <c r="P401" s="50">
        <v>12</v>
      </c>
      <c r="Q401" s="167"/>
      <c r="R401" s="44" t="s">
        <v>922</v>
      </c>
      <c r="S401" s="44">
        <v>168747494.5061</v>
      </c>
      <c r="T401" s="44">
        <v>0</v>
      </c>
      <c r="U401" s="44">
        <v>6001123.1514999997</v>
      </c>
      <c r="V401" s="44">
        <v>10014966.1899</v>
      </c>
      <c r="W401" s="44">
        <v>5242458.5296999998</v>
      </c>
      <c r="X401" s="44">
        <v>0</v>
      </c>
      <c r="Y401" s="44">
        <f t="shared" si="99"/>
        <v>5242458.5296999998</v>
      </c>
      <c r="Z401" s="44">
        <v>91610585.806500003</v>
      </c>
      <c r="AA401" s="49">
        <f t="shared" si="107"/>
        <v>281616628.18370003</v>
      </c>
    </row>
    <row r="402" spans="1:28" ht="24.9" customHeight="1" x14ac:dyDescent="0.25">
      <c r="A402" s="165"/>
      <c r="B402" s="167"/>
      <c r="C402" s="40">
        <v>15</v>
      </c>
      <c r="D402" s="44" t="s">
        <v>923</v>
      </c>
      <c r="E402" s="44">
        <v>142886046.93360001</v>
      </c>
      <c r="F402" s="44">
        <f t="shared" si="105"/>
        <v>-11651464.66</v>
      </c>
      <c r="G402" s="44">
        <v>5081419.2340000002</v>
      </c>
      <c r="H402" s="44">
        <v>9121336.8357999995</v>
      </c>
      <c r="I402" s="44">
        <v>4439023.9850000003</v>
      </c>
      <c r="J402" s="44">
        <v>0</v>
      </c>
      <c r="K402" s="44">
        <f t="shared" si="108"/>
        <v>4439023.9850000003</v>
      </c>
      <c r="L402" s="57">
        <v>82167074.491500005</v>
      </c>
      <c r="M402" s="49">
        <f t="shared" si="104"/>
        <v>232043436.81990004</v>
      </c>
      <c r="N402" s="48"/>
      <c r="O402" s="167"/>
      <c r="P402" s="50">
        <v>13</v>
      </c>
      <c r="Q402" s="167"/>
      <c r="R402" s="44" t="s">
        <v>924</v>
      </c>
      <c r="S402" s="44">
        <v>178782423.0122</v>
      </c>
      <c r="T402" s="44">
        <v>0</v>
      </c>
      <c r="U402" s="44">
        <v>6357992.6977000004</v>
      </c>
      <c r="V402" s="44">
        <v>10942081.511</v>
      </c>
      <c r="W402" s="44">
        <v>5554212.4713000003</v>
      </c>
      <c r="X402" s="44">
        <v>0</v>
      </c>
      <c r="Y402" s="44">
        <f t="shared" si="99"/>
        <v>5554212.4713000003</v>
      </c>
      <c r="Z402" s="44">
        <v>100505374.5431</v>
      </c>
      <c r="AA402" s="49">
        <f t="shared" si="107"/>
        <v>302142084.2353</v>
      </c>
    </row>
    <row r="403" spans="1:28" ht="24.9" customHeight="1" x14ac:dyDescent="0.25">
      <c r="A403" s="165"/>
      <c r="B403" s="167"/>
      <c r="C403" s="40">
        <v>16</v>
      </c>
      <c r="D403" s="44" t="s">
        <v>925</v>
      </c>
      <c r="E403" s="44">
        <v>154427076.35929999</v>
      </c>
      <c r="F403" s="44">
        <f t="shared" si="105"/>
        <v>-11651464.66</v>
      </c>
      <c r="G403" s="44">
        <v>5491849.8545000004</v>
      </c>
      <c r="H403" s="44">
        <v>10662978.4091</v>
      </c>
      <c r="I403" s="44">
        <v>4797567.7863999996</v>
      </c>
      <c r="J403" s="44">
        <v>0</v>
      </c>
      <c r="K403" s="44">
        <f t="shared" si="108"/>
        <v>4797567.7863999996</v>
      </c>
      <c r="L403" s="57">
        <v>96957657.485699996</v>
      </c>
      <c r="M403" s="49">
        <f t="shared" si="104"/>
        <v>260685665.23499995</v>
      </c>
      <c r="N403" s="48"/>
      <c r="O403" s="168"/>
      <c r="P403" s="50">
        <v>14</v>
      </c>
      <c r="Q403" s="168"/>
      <c r="R403" s="44" t="s">
        <v>926</v>
      </c>
      <c r="S403" s="44">
        <v>197448557.56209999</v>
      </c>
      <c r="T403" s="44">
        <v>0</v>
      </c>
      <c r="U403" s="44">
        <v>7021811.574</v>
      </c>
      <c r="V403" s="44">
        <v>11449669.397500001</v>
      </c>
      <c r="W403" s="44">
        <v>6134111.0740999999</v>
      </c>
      <c r="X403" s="44">
        <v>0</v>
      </c>
      <c r="Y403" s="44">
        <f t="shared" si="99"/>
        <v>6134111.0740999999</v>
      </c>
      <c r="Z403" s="44">
        <v>105375197.0052</v>
      </c>
      <c r="AA403" s="49">
        <f t="shared" si="107"/>
        <v>327429346.61290002</v>
      </c>
    </row>
    <row r="404" spans="1:28" ht="24.9" customHeight="1" x14ac:dyDescent="0.25">
      <c r="A404" s="165"/>
      <c r="B404" s="167"/>
      <c r="C404" s="40">
        <v>17</v>
      </c>
      <c r="D404" s="44" t="s">
        <v>927</v>
      </c>
      <c r="E404" s="44">
        <v>176345015.9316</v>
      </c>
      <c r="F404" s="44">
        <f t="shared" si="105"/>
        <v>-11651464.66</v>
      </c>
      <c r="G404" s="44">
        <v>6271311.8250000002</v>
      </c>
      <c r="H404" s="44">
        <v>12141347.052100001</v>
      </c>
      <c r="I404" s="44">
        <v>5478489.8327000001</v>
      </c>
      <c r="J404" s="44">
        <v>0</v>
      </c>
      <c r="K404" s="44">
        <f t="shared" si="108"/>
        <v>5478489.8327000001</v>
      </c>
      <c r="L404" s="57">
        <v>111141196.9598</v>
      </c>
      <c r="M404" s="49">
        <f t="shared" si="104"/>
        <v>299725896.94120002</v>
      </c>
      <c r="N404" s="48"/>
      <c r="O404" s="40"/>
      <c r="P404" s="157" t="s">
        <v>928</v>
      </c>
      <c r="Q404" s="158"/>
      <c r="R404" s="45"/>
      <c r="S404" s="45">
        <f t="shared" ref="S404:W404" si="109">SUM(S390:S403)</f>
        <v>2539148736.4182997</v>
      </c>
      <c r="T404" s="45">
        <f t="shared" si="109"/>
        <v>0</v>
      </c>
      <c r="U404" s="45">
        <f t="shared" si="109"/>
        <v>90299084.509399995</v>
      </c>
      <c r="V404" s="45">
        <f t="shared" si="109"/>
        <v>144721147.417</v>
      </c>
      <c r="W404" s="45">
        <f t="shared" si="109"/>
        <v>78883434.627600014</v>
      </c>
      <c r="X404" s="45">
        <f t="shared" ref="X404:AA404" si="110">SUM(X390:X403)</f>
        <v>0</v>
      </c>
      <c r="Y404" s="45">
        <f t="shared" si="99"/>
        <v>78883434.627600014</v>
      </c>
      <c r="Z404" s="45">
        <f t="shared" si="110"/>
        <v>1325832906.6447997</v>
      </c>
      <c r="AA404" s="45">
        <f t="shared" si="110"/>
        <v>4178885309.6171007</v>
      </c>
    </row>
    <row r="405" spans="1:28" ht="24.9" customHeight="1" x14ac:dyDescent="0.25">
      <c r="A405" s="165"/>
      <c r="B405" s="167"/>
      <c r="C405" s="40">
        <v>18</v>
      </c>
      <c r="D405" s="44" t="s">
        <v>929</v>
      </c>
      <c r="E405" s="44">
        <v>212014616.88440001</v>
      </c>
      <c r="F405" s="44">
        <f t="shared" si="105"/>
        <v>-11651464.66</v>
      </c>
      <c r="G405" s="44">
        <v>7539820.5440999996</v>
      </c>
      <c r="H405" s="44">
        <v>13600327.0744</v>
      </c>
      <c r="I405" s="44">
        <v>6586633.1228</v>
      </c>
      <c r="J405" s="44">
        <v>0</v>
      </c>
      <c r="K405" s="44">
        <f t="shared" si="108"/>
        <v>6586633.1228</v>
      </c>
      <c r="L405" s="57">
        <v>125138721.0803</v>
      </c>
      <c r="M405" s="49">
        <f t="shared" si="104"/>
        <v>353228654.046</v>
      </c>
      <c r="N405" s="48"/>
      <c r="O405" s="166">
        <v>37</v>
      </c>
      <c r="P405" s="50">
        <v>1</v>
      </c>
      <c r="Q405" s="166" t="s">
        <v>930</v>
      </c>
      <c r="R405" s="44" t="s">
        <v>931</v>
      </c>
      <c r="S405" s="44">
        <v>130428744.07520001</v>
      </c>
      <c r="T405" s="44">
        <v>0</v>
      </c>
      <c r="U405" s="44">
        <v>4638403.4203000003</v>
      </c>
      <c r="V405" s="44">
        <v>25473096.287</v>
      </c>
      <c r="W405" s="44">
        <v>4052014.4249</v>
      </c>
      <c r="X405" s="44">
        <v>0</v>
      </c>
      <c r="Y405" s="44">
        <f t="shared" si="99"/>
        <v>4052014.4249</v>
      </c>
      <c r="Z405" s="44">
        <v>369505800.3193</v>
      </c>
      <c r="AA405" s="49">
        <f t="shared" si="107"/>
        <v>534098058.52670002</v>
      </c>
    </row>
    <row r="406" spans="1:28" ht="24.9" customHeight="1" x14ac:dyDescent="0.25">
      <c r="A406" s="165"/>
      <c r="B406" s="167"/>
      <c r="C406" s="40">
        <v>19</v>
      </c>
      <c r="D406" s="44" t="s">
        <v>932</v>
      </c>
      <c r="E406" s="44">
        <v>145765286.51890001</v>
      </c>
      <c r="F406" s="44">
        <f t="shared" si="105"/>
        <v>-11651464.66</v>
      </c>
      <c r="G406" s="44">
        <v>5183812.8806999996</v>
      </c>
      <c r="H406" s="44">
        <v>10352377.448999999</v>
      </c>
      <c r="I406" s="44">
        <v>4528472.9819999998</v>
      </c>
      <c r="J406" s="44">
        <v>0</v>
      </c>
      <c r="K406" s="44">
        <f t="shared" si="108"/>
        <v>4528472.9819999998</v>
      </c>
      <c r="L406" s="57">
        <v>93977737.0176</v>
      </c>
      <c r="M406" s="49">
        <f t="shared" si="104"/>
        <v>248156222.1882</v>
      </c>
      <c r="N406" s="48"/>
      <c r="O406" s="167"/>
      <c r="P406" s="50">
        <v>2</v>
      </c>
      <c r="Q406" s="167"/>
      <c r="R406" s="44" t="s">
        <v>933</v>
      </c>
      <c r="S406" s="44">
        <v>332953712.23210001</v>
      </c>
      <c r="T406" s="44">
        <v>0</v>
      </c>
      <c r="U406" s="44">
        <v>11840746.060799999</v>
      </c>
      <c r="V406" s="44">
        <v>38607801.508000001</v>
      </c>
      <c r="W406" s="44">
        <v>10343833.7488</v>
      </c>
      <c r="X406" s="44">
        <v>0</v>
      </c>
      <c r="Y406" s="44">
        <f t="shared" si="99"/>
        <v>10343833.7488</v>
      </c>
      <c r="Z406" s="44">
        <v>495520790.47030002</v>
      </c>
      <c r="AA406" s="49">
        <f t="shared" si="107"/>
        <v>889266884.01999998</v>
      </c>
    </row>
    <row r="407" spans="1:28" ht="24.9" customHeight="1" x14ac:dyDescent="0.25">
      <c r="A407" s="165"/>
      <c r="B407" s="167"/>
      <c r="C407" s="40">
        <v>20</v>
      </c>
      <c r="D407" s="44" t="s">
        <v>934</v>
      </c>
      <c r="E407" s="44">
        <v>140454561.76949999</v>
      </c>
      <c r="F407" s="44">
        <f t="shared" si="105"/>
        <v>-11651464.66</v>
      </c>
      <c r="G407" s="44">
        <v>4994948.9611</v>
      </c>
      <c r="H407" s="44">
        <v>9802291.4571000002</v>
      </c>
      <c r="I407" s="44">
        <v>4363485.3218999999</v>
      </c>
      <c r="J407" s="44">
        <v>0</v>
      </c>
      <c r="K407" s="44">
        <f t="shared" si="108"/>
        <v>4363485.3218999999</v>
      </c>
      <c r="L407" s="57">
        <v>88700185.699300006</v>
      </c>
      <c r="M407" s="49">
        <f t="shared" si="104"/>
        <v>236664008.54890001</v>
      </c>
      <c r="N407" s="48"/>
      <c r="O407" s="167"/>
      <c r="P407" s="50">
        <v>3</v>
      </c>
      <c r="Q407" s="167"/>
      <c r="R407" s="44" t="s">
        <v>935</v>
      </c>
      <c r="S407" s="44">
        <v>187543720.993</v>
      </c>
      <c r="T407" s="44">
        <v>0</v>
      </c>
      <c r="U407" s="44">
        <v>6669568.4534999998</v>
      </c>
      <c r="V407" s="44">
        <v>28551418.281399999</v>
      </c>
      <c r="W407" s="44">
        <v>5826398.6834000004</v>
      </c>
      <c r="X407" s="44">
        <v>0</v>
      </c>
      <c r="Y407" s="44">
        <f t="shared" si="99"/>
        <v>5826398.6834000004</v>
      </c>
      <c r="Z407" s="44">
        <v>399039368.77600002</v>
      </c>
      <c r="AA407" s="49">
        <f t="shared" si="107"/>
        <v>627630475.18729997</v>
      </c>
    </row>
    <row r="408" spans="1:28" ht="24.9" customHeight="1" x14ac:dyDescent="0.25">
      <c r="A408" s="165"/>
      <c r="B408" s="167"/>
      <c r="C408" s="40">
        <v>21</v>
      </c>
      <c r="D408" s="44" t="s">
        <v>936</v>
      </c>
      <c r="E408" s="44">
        <v>204643747.8046</v>
      </c>
      <c r="F408" s="44">
        <f t="shared" si="105"/>
        <v>-11651464.66</v>
      </c>
      <c r="G408" s="44">
        <v>7277692.2485999996</v>
      </c>
      <c r="H408" s="44">
        <v>13663545.2862</v>
      </c>
      <c r="I408" s="44">
        <v>6357643.2016000003</v>
      </c>
      <c r="J408" s="44">
        <v>0</v>
      </c>
      <c r="K408" s="44">
        <f t="shared" si="108"/>
        <v>6357643.2016000003</v>
      </c>
      <c r="L408" s="57">
        <v>125745239.6276</v>
      </c>
      <c r="M408" s="49">
        <f t="shared" si="104"/>
        <v>346036403.5086</v>
      </c>
      <c r="N408" s="48"/>
      <c r="O408" s="167"/>
      <c r="P408" s="50">
        <v>4</v>
      </c>
      <c r="Q408" s="167"/>
      <c r="R408" s="44" t="s">
        <v>937</v>
      </c>
      <c r="S408" s="44">
        <v>160727455.2669</v>
      </c>
      <c r="T408" s="44">
        <v>0</v>
      </c>
      <c r="U408" s="44">
        <v>5715908.5870000003</v>
      </c>
      <c r="V408" s="44">
        <v>27284755.865699999</v>
      </c>
      <c r="W408" s="44">
        <v>4993300.9155999999</v>
      </c>
      <c r="X408" s="44">
        <v>0</v>
      </c>
      <c r="Y408" s="44">
        <f t="shared" si="99"/>
        <v>4993300.9155999999</v>
      </c>
      <c r="Z408" s="44">
        <v>386886948.9727</v>
      </c>
      <c r="AA408" s="49">
        <f t="shared" si="107"/>
        <v>585608369.60790002</v>
      </c>
    </row>
    <row r="409" spans="1:28" ht="24.9" customHeight="1" x14ac:dyDescent="0.25">
      <c r="A409" s="165"/>
      <c r="B409" s="167"/>
      <c r="C409" s="40">
        <v>22</v>
      </c>
      <c r="D409" s="44" t="s">
        <v>938</v>
      </c>
      <c r="E409" s="44">
        <v>136198364.98930001</v>
      </c>
      <c r="F409" s="44">
        <f t="shared" si="105"/>
        <v>-11651464.66</v>
      </c>
      <c r="G409" s="44">
        <v>4843586.9446999999</v>
      </c>
      <c r="H409" s="44">
        <v>9575738.2522</v>
      </c>
      <c r="I409" s="44">
        <v>4231258.5580000002</v>
      </c>
      <c r="J409" s="44">
        <v>0</v>
      </c>
      <c r="K409" s="44">
        <f t="shared" si="108"/>
        <v>4231258.5580000002</v>
      </c>
      <c r="L409" s="57">
        <v>86526623.415299997</v>
      </c>
      <c r="M409" s="49">
        <f t="shared" si="104"/>
        <v>229724107.49950004</v>
      </c>
      <c r="N409" s="48"/>
      <c r="O409" s="167"/>
      <c r="P409" s="50">
        <v>5</v>
      </c>
      <c r="Q409" s="167"/>
      <c r="R409" s="44" t="s">
        <v>939</v>
      </c>
      <c r="S409" s="44">
        <v>152718412.19960001</v>
      </c>
      <c r="T409" s="44">
        <v>0</v>
      </c>
      <c r="U409" s="44">
        <v>5431085.0765000004</v>
      </c>
      <c r="V409" s="44">
        <v>26183033.5218</v>
      </c>
      <c r="W409" s="44">
        <v>4744484.9183</v>
      </c>
      <c r="X409" s="44">
        <v>0</v>
      </c>
      <c r="Y409" s="44">
        <f t="shared" si="99"/>
        <v>4744484.9183</v>
      </c>
      <c r="Z409" s="44">
        <v>376316972.10750002</v>
      </c>
      <c r="AA409" s="49">
        <f t="shared" si="107"/>
        <v>565393987.82370007</v>
      </c>
    </row>
    <row r="410" spans="1:28" ht="24.9" customHeight="1" x14ac:dyDescent="0.25">
      <c r="A410" s="165"/>
      <c r="B410" s="167"/>
      <c r="C410" s="40">
        <v>23</v>
      </c>
      <c r="D410" s="44" t="s">
        <v>940</v>
      </c>
      <c r="E410" s="44">
        <v>137452050.0255</v>
      </c>
      <c r="F410" s="44">
        <f t="shared" si="105"/>
        <v>-11651464.66</v>
      </c>
      <c r="G410" s="44">
        <v>4888171.4187000003</v>
      </c>
      <c r="H410" s="44">
        <v>9490541.4065000005</v>
      </c>
      <c r="I410" s="44">
        <v>4270206.6434000004</v>
      </c>
      <c r="J410" s="44">
        <v>0</v>
      </c>
      <c r="K410" s="44">
        <f t="shared" si="108"/>
        <v>4270206.6434000004</v>
      </c>
      <c r="L410" s="57">
        <v>85709240.802900001</v>
      </c>
      <c r="M410" s="49">
        <f t="shared" si="104"/>
        <v>230158745.63700002</v>
      </c>
      <c r="N410" s="48"/>
      <c r="O410" s="168"/>
      <c r="P410" s="50">
        <v>6</v>
      </c>
      <c r="Q410" s="168"/>
      <c r="R410" s="44" t="s">
        <v>941</v>
      </c>
      <c r="S410" s="44">
        <v>157091954.66670001</v>
      </c>
      <c r="T410" s="44">
        <v>0</v>
      </c>
      <c r="U410" s="44">
        <v>5586620.227</v>
      </c>
      <c r="V410" s="44">
        <v>25972731.738299999</v>
      </c>
      <c r="W410" s="44">
        <v>4880357.2467999998</v>
      </c>
      <c r="X410" s="44">
        <v>0</v>
      </c>
      <c r="Y410" s="44">
        <f t="shared" si="99"/>
        <v>4880357.2467999998</v>
      </c>
      <c r="Z410" s="44">
        <v>374299326.73799998</v>
      </c>
      <c r="AA410" s="49">
        <f t="shared" si="107"/>
        <v>567830990.61679995</v>
      </c>
    </row>
    <row r="411" spans="1:28" ht="24.9" customHeight="1" x14ac:dyDescent="0.25">
      <c r="A411" s="165"/>
      <c r="B411" s="167"/>
      <c r="C411" s="40">
        <v>24</v>
      </c>
      <c r="D411" s="44" t="s">
        <v>942</v>
      </c>
      <c r="E411" s="44">
        <v>177329682.95899999</v>
      </c>
      <c r="F411" s="44">
        <f t="shared" si="105"/>
        <v>-11651464.66</v>
      </c>
      <c r="G411" s="44">
        <v>6306329.2818</v>
      </c>
      <c r="H411" s="44">
        <v>11826022.0536</v>
      </c>
      <c r="I411" s="44">
        <v>5509080.3673</v>
      </c>
      <c r="J411" s="44">
        <v>0</v>
      </c>
      <c r="K411" s="44">
        <f t="shared" si="108"/>
        <v>5509080.3673</v>
      </c>
      <c r="L411" s="57">
        <v>108115953.84199999</v>
      </c>
      <c r="M411" s="49">
        <f t="shared" si="104"/>
        <v>297435603.84369999</v>
      </c>
      <c r="N411" s="48"/>
      <c r="O411" s="40"/>
      <c r="P411" s="157" t="s">
        <v>943</v>
      </c>
      <c r="Q411" s="158"/>
      <c r="R411" s="68"/>
      <c r="S411" s="68">
        <f>SUM(S405:S410)</f>
        <v>1121463999.4334998</v>
      </c>
      <c r="T411" s="68">
        <f t="shared" ref="T411:W411" si="111">SUM(T405:T410)</f>
        <v>0</v>
      </c>
      <c r="U411" s="68">
        <f t="shared" si="111"/>
        <v>39882331.825099997</v>
      </c>
      <c r="V411" s="68">
        <f t="shared" si="111"/>
        <v>172072837.2022</v>
      </c>
      <c r="W411" s="68">
        <f t="shared" si="111"/>
        <v>34840389.937800005</v>
      </c>
      <c r="X411" s="68">
        <f>SUM(X405:X410)</f>
        <v>0</v>
      </c>
      <c r="Y411" s="45">
        <f t="shared" si="99"/>
        <v>34840389.937800005</v>
      </c>
      <c r="Z411" s="68">
        <f>SUM(Z405:Z410)</f>
        <v>2401569207.3838</v>
      </c>
      <c r="AA411" s="58">
        <f t="shared" si="107"/>
        <v>3769828765.7823997</v>
      </c>
    </row>
    <row r="412" spans="1:28" ht="24.9" customHeight="1" x14ac:dyDescent="0.25">
      <c r="A412" s="166"/>
      <c r="B412" s="167"/>
      <c r="C412" s="40">
        <v>25</v>
      </c>
      <c r="D412" s="44" t="s">
        <v>944</v>
      </c>
      <c r="E412" s="44">
        <v>181191615.5045</v>
      </c>
      <c r="F412" s="44">
        <f t="shared" si="105"/>
        <v>-11651464.66</v>
      </c>
      <c r="G412" s="44">
        <v>6443670.1820999999</v>
      </c>
      <c r="H412" s="44">
        <v>12395058.917400001</v>
      </c>
      <c r="I412" s="44">
        <v>5629058.5706000002</v>
      </c>
      <c r="J412" s="44">
        <v>0</v>
      </c>
      <c r="K412" s="44">
        <f t="shared" si="108"/>
        <v>5629058.5706000002</v>
      </c>
      <c r="L412" s="57">
        <v>113575320.7317</v>
      </c>
      <c r="M412" s="49">
        <f>E412+F412+G412+H412+I412+L412</f>
        <v>307583259.24629998</v>
      </c>
      <c r="N412" s="48"/>
      <c r="O412" s="161" t="s">
        <v>945</v>
      </c>
      <c r="P412" s="162"/>
      <c r="Q412" s="163"/>
      <c r="R412" s="69"/>
      <c r="S412" s="70">
        <v>123426305556.28</v>
      </c>
      <c r="T412" s="70">
        <f>-1417109603.66</f>
        <v>-1417109603.6600001</v>
      </c>
      <c r="U412" s="70">
        <v>4389377524.9300003</v>
      </c>
      <c r="V412" s="70">
        <v>8510172164.5900002</v>
      </c>
      <c r="W412" s="70">
        <v>3834470492.4400001</v>
      </c>
      <c r="X412" s="70">
        <v>749256453.75999999</v>
      </c>
      <c r="Y412" s="69">
        <f t="shared" si="99"/>
        <v>3085214038.6800003</v>
      </c>
      <c r="Z412" s="70">
        <v>81646998806.820007</v>
      </c>
      <c r="AA412" s="76">
        <f t="shared" si="107"/>
        <v>219640958487.63998</v>
      </c>
    </row>
    <row r="413" spans="1:28" x14ac:dyDescent="0.25">
      <c r="A413" s="40"/>
      <c r="B413" s="41"/>
      <c r="C413" s="59"/>
      <c r="D413" s="60"/>
      <c r="E413" s="60">
        <f>SUM(E388:E412)</f>
        <v>4050213115.0521998</v>
      </c>
      <c r="F413" s="60">
        <f t="shared" ref="F413:I413" si="112">SUM(F388:F412)</f>
        <v>-291286616.5</v>
      </c>
      <c r="G413" s="60">
        <f t="shared" si="112"/>
        <v>144036673.04359999</v>
      </c>
      <c r="H413" s="60">
        <f t="shared" si="112"/>
        <v>275074810.89170003</v>
      </c>
      <c r="I413" s="60">
        <f t="shared" si="112"/>
        <v>125827493.64279999</v>
      </c>
      <c r="J413" s="44">
        <v>0</v>
      </c>
      <c r="K413" s="44">
        <f t="shared" si="108"/>
        <v>125827493.64279999</v>
      </c>
      <c r="L413" s="60">
        <f>SUM(L388:L412)</f>
        <v>2505494208.0029998</v>
      </c>
      <c r="M413" s="60">
        <f>SUM(M388:M412)</f>
        <v>6809359684.1333008</v>
      </c>
      <c r="N413" s="67">
        <v>0</v>
      </c>
      <c r="P413" s="164"/>
      <c r="Q413" s="164"/>
      <c r="R413" s="164"/>
      <c r="S413" s="65"/>
      <c r="T413" s="65"/>
      <c r="U413" s="65"/>
      <c r="V413" s="65"/>
      <c r="W413" s="65"/>
      <c r="X413" s="65"/>
      <c r="Y413" s="65"/>
      <c r="Z413" s="65"/>
      <c r="AA413" s="77"/>
    </row>
    <row r="414" spans="1:28" ht="16.8" x14ac:dyDescent="0.55000000000000004">
      <c r="C414" s="61"/>
      <c r="D414" s="62"/>
      <c r="E414" s="63"/>
      <c r="F414" s="63"/>
      <c r="G414" s="63"/>
      <c r="H414" s="63"/>
      <c r="I414" s="63"/>
      <c r="J414" s="63"/>
      <c r="K414" s="63"/>
      <c r="L414" s="63"/>
      <c r="M414" s="63"/>
      <c r="P414" s="61"/>
      <c r="Q414" s="71"/>
      <c r="R414" s="72"/>
      <c r="S414" s="73"/>
      <c r="T414" s="74"/>
      <c r="U414" s="74"/>
      <c r="V414" s="74"/>
      <c r="W414" s="73"/>
      <c r="X414" s="73"/>
      <c r="Y414" s="73"/>
      <c r="Z414" s="78"/>
      <c r="AA414" s="61"/>
      <c r="AB414" s="61"/>
    </row>
    <row r="415" spans="1:28" x14ac:dyDescent="0.25">
      <c r="C415" s="64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S415" s="75"/>
      <c r="W415" s="75"/>
      <c r="X415" s="75"/>
      <c r="Y415" s="75"/>
      <c r="Z415" s="75"/>
    </row>
  </sheetData>
  <mergeCells count="118">
    <mergeCell ref="Q289:Q305"/>
    <mergeCell ref="Q307:Q329"/>
    <mergeCell ref="Q331:Q353"/>
    <mergeCell ref="Q355:Q370"/>
    <mergeCell ref="Q373:Q388"/>
    <mergeCell ref="Q390:Q403"/>
    <mergeCell ref="Q144:Q156"/>
    <mergeCell ref="Q158:Q182"/>
    <mergeCell ref="Q184:Q203"/>
    <mergeCell ref="Q205:Q222"/>
    <mergeCell ref="Q224:Q253"/>
    <mergeCell ref="Q255:Q287"/>
    <mergeCell ref="Q7:Q25"/>
    <mergeCell ref="Q27:Q60"/>
    <mergeCell ref="Q62:Q82"/>
    <mergeCell ref="Q84:Q104"/>
    <mergeCell ref="Q106:Q121"/>
    <mergeCell ref="Q123:Q142"/>
    <mergeCell ref="O289:O305"/>
    <mergeCell ref="O307:O329"/>
    <mergeCell ref="O331:O353"/>
    <mergeCell ref="O355:O370"/>
    <mergeCell ref="O372:O388"/>
    <mergeCell ref="O390:O403"/>
    <mergeCell ref="O144:O156"/>
    <mergeCell ref="O158:O182"/>
    <mergeCell ref="O184:O203"/>
    <mergeCell ref="O205:O222"/>
    <mergeCell ref="O224:O253"/>
    <mergeCell ref="O255:O287"/>
    <mergeCell ref="A296:A306"/>
    <mergeCell ref="A308:A334"/>
    <mergeCell ref="A336:A362"/>
    <mergeCell ref="A364:A386"/>
    <mergeCell ref="A388:A412"/>
    <mergeCell ref="B7:B23"/>
    <mergeCell ref="B25:B45"/>
    <mergeCell ref="B47:B77"/>
    <mergeCell ref="B79:B99"/>
    <mergeCell ref="B101:B120"/>
    <mergeCell ref="A183:A200"/>
    <mergeCell ref="A202:A226"/>
    <mergeCell ref="A228:A240"/>
    <mergeCell ref="A242:A259"/>
    <mergeCell ref="A261:A276"/>
    <mergeCell ref="A278:A294"/>
    <mergeCell ref="A47:A77"/>
    <mergeCell ref="A79:A99"/>
    <mergeCell ref="A101:A120"/>
    <mergeCell ref="A122:A129"/>
    <mergeCell ref="A131:A153"/>
    <mergeCell ref="A155:A181"/>
    <mergeCell ref="B387:C387"/>
    <mergeCell ref="P389:Q389"/>
    <mergeCell ref="P404:Q404"/>
    <mergeCell ref="P411:Q411"/>
    <mergeCell ref="O412:Q412"/>
    <mergeCell ref="P413:R413"/>
    <mergeCell ref="B388:B412"/>
    <mergeCell ref="O405:O410"/>
    <mergeCell ref="Q405:Q410"/>
    <mergeCell ref="B307:C307"/>
    <mergeCell ref="P330:Q330"/>
    <mergeCell ref="B335:C335"/>
    <mergeCell ref="P354:Q354"/>
    <mergeCell ref="B363:C363"/>
    <mergeCell ref="P371:Q371"/>
    <mergeCell ref="B308:B334"/>
    <mergeCell ref="B336:B362"/>
    <mergeCell ref="B364:B386"/>
    <mergeCell ref="P254:Q254"/>
    <mergeCell ref="B260:C260"/>
    <mergeCell ref="B277:C277"/>
    <mergeCell ref="P288:Q288"/>
    <mergeCell ref="B295:C295"/>
    <mergeCell ref="P306:Q306"/>
    <mergeCell ref="B242:B259"/>
    <mergeCell ref="B261:B276"/>
    <mergeCell ref="B278:B294"/>
    <mergeCell ref="B296:B306"/>
    <mergeCell ref="P183:Q183"/>
    <mergeCell ref="B201:C201"/>
    <mergeCell ref="P204:Q204"/>
    <mergeCell ref="P223:Q223"/>
    <mergeCell ref="B227:C227"/>
    <mergeCell ref="B241:C241"/>
    <mergeCell ref="B183:B200"/>
    <mergeCell ref="B202:B226"/>
    <mergeCell ref="B228:B240"/>
    <mergeCell ref="P122:Q122"/>
    <mergeCell ref="B130:C130"/>
    <mergeCell ref="P143:Q143"/>
    <mergeCell ref="B154:C154"/>
    <mergeCell ref="P157:Q157"/>
    <mergeCell ref="B182:C182"/>
    <mergeCell ref="B122:B129"/>
    <mergeCell ref="B131:B153"/>
    <mergeCell ref="B155:B181"/>
    <mergeCell ref="O123:O142"/>
    <mergeCell ref="P61:Q61"/>
    <mergeCell ref="B78:C78"/>
    <mergeCell ref="P83:Q83"/>
    <mergeCell ref="B100:C100"/>
    <mergeCell ref="P105:Q105"/>
    <mergeCell ref="B121:C121"/>
    <mergeCell ref="O62:O82"/>
    <mergeCell ref="O84:O104"/>
    <mergeCell ref="O106:O121"/>
    <mergeCell ref="A1:Z1"/>
    <mergeCell ref="A2:AA2"/>
    <mergeCell ref="B3:Z3"/>
    <mergeCell ref="B24:C24"/>
    <mergeCell ref="P26:Q26"/>
    <mergeCell ref="B46:C46"/>
    <mergeCell ref="A7:A23"/>
    <mergeCell ref="A25:A45"/>
    <mergeCell ref="O7:O25"/>
    <mergeCell ref="O27:O60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6" zoomScaleSheetLayoutView="100" workbookViewId="0">
      <selection activeCell="E38" sqref="E38"/>
    </sheetView>
  </sheetViews>
  <sheetFormatPr defaultRowHeight="18" x14ac:dyDescent="0.35"/>
  <cols>
    <col min="1" max="1" width="8.88671875" style="1"/>
    <col min="2" max="2" width="26.109375" style="1" customWidth="1"/>
    <col min="3" max="3" width="26.33203125" style="1" customWidth="1"/>
    <col min="4" max="4" width="21.33203125" style="1" customWidth="1"/>
    <col min="5" max="5" width="22.33203125" style="1" customWidth="1"/>
    <col min="6" max="6" width="8.88671875" style="1"/>
    <col min="7" max="7" width="27.44140625" style="1" customWidth="1"/>
    <col min="8" max="16384" width="8.88671875" style="1"/>
  </cols>
  <sheetData>
    <row r="1" spans="1:7" x14ac:dyDescent="0.35">
      <c r="A1" s="178" t="s">
        <v>122</v>
      </c>
      <c r="B1" s="178"/>
      <c r="C1" s="178"/>
      <c r="D1" s="178"/>
      <c r="E1" s="178"/>
    </row>
    <row r="2" spans="1:7" x14ac:dyDescent="0.35">
      <c r="A2" s="178" t="s">
        <v>62</v>
      </c>
      <c r="B2" s="178"/>
      <c r="C2" s="178"/>
      <c r="D2" s="178"/>
      <c r="E2" s="178"/>
    </row>
    <row r="3" spans="1:7" ht="51" customHeight="1" x14ac:dyDescent="0.35">
      <c r="A3" s="179" t="s">
        <v>946</v>
      </c>
      <c r="B3" s="179"/>
      <c r="C3" s="179"/>
      <c r="D3" s="179"/>
      <c r="E3" s="179"/>
    </row>
    <row r="4" spans="1:7" ht="34.5" customHeight="1" x14ac:dyDescent="0.35">
      <c r="A4" s="29" t="s">
        <v>947</v>
      </c>
      <c r="B4" s="29" t="s">
        <v>124</v>
      </c>
      <c r="C4" s="30" t="s">
        <v>948</v>
      </c>
      <c r="D4" s="28" t="s">
        <v>949</v>
      </c>
      <c r="E4" s="5" t="s">
        <v>950</v>
      </c>
    </row>
    <row r="5" spans="1:7" x14ac:dyDescent="0.35">
      <c r="A5" s="31"/>
      <c r="B5" s="31"/>
      <c r="C5" s="132" t="s">
        <v>27</v>
      </c>
      <c r="D5" s="132" t="s">
        <v>27</v>
      </c>
      <c r="E5" s="132" t="s">
        <v>27</v>
      </c>
    </row>
    <row r="6" spans="1:7" x14ac:dyDescent="0.35">
      <c r="A6" s="32">
        <v>1</v>
      </c>
      <c r="B6" s="33" t="s">
        <v>86</v>
      </c>
      <c r="C6" s="34">
        <v>109721057.1329</v>
      </c>
      <c r="D6" s="9">
        <v>3901981.3486000001</v>
      </c>
      <c r="E6" s="9">
        <f>C6+D6</f>
        <v>113623038.4815</v>
      </c>
      <c r="G6" s="35"/>
    </row>
    <row r="7" spans="1:7" x14ac:dyDescent="0.35">
      <c r="A7" s="32">
        <v>2</v>
      </c>
      <c r="B7" s="33" t="s">
        <v>87</v>
      </c>
      <c r="C7" s="34">
        <v>116724336.4559</v>
      </c>
      <c r="D7" s="9">
        <v>4151037.1450999998</v>
      </c>
      <c r="E7" s="9">
        <f t="shared" ref="E7:E41" si="0">C7+D7</f>
        <v>120875373.601</v>
      </c>
      <c r="G7" s="35"/>
    </row>
    <row r="8" spans="1:7" x14ac:dyDescent="0.35">
      <c r="A8" s="32">
        <v>3</v>
      </c>
      <c r="B8" s="33" t="s">
        <v>88</v>
      </c>
      <c r="C8" s="34">
        <v>117809046.5414</v>
      </c>
      <c r="D8" s="9">
        <v>4189612.4070000001</v>
      </c>
      <c r="E8" s="9">
        <f t="shared" si="0"/>
        <v>121998658.94840001</v>
      </c>
      <c r="G8" s="35"/>
    </row>
    <row r="9" spans="1:7" x14ac:dyDescent="0.35">
      <c r="A9" s="32">
        <v>4</v>
      </c>
      <c r="B9" s="33" t="s">
        <v>89</v>
      </c>
      <c r="C9" s="34">
        <v>116505667.1534</v>
      </c>
      <c r="D9" s="9">
        <v>4143260.6658000001</v>
      </c>
      <c r="E9" s="9">
        <f t="shared" si="0"/>
        <v>120648927.81920001</v>
      </c>
      <c r="G9" s="35"/>
    </row>
    <row r="10" spans="1:7" x14ac:dyDescent="0.35">
      <c r="A10" s="32">
        <v>5</v>
      </c>
      <c r="B10" s="33" t="s">
        <v>90</v>
      </c>
      <c r="C10" s="34">
        <v>140160220.9833</v>
      </c>
      <c r="D10" s="9">
        <v>4984481.3963000001</v>
      </c>
      <c r="E10" s="9">
        <f t="shared" si="0"/>
        <v>145144702.37959999</v>
      </c>
      <c r="G10" s="35"/>
    </row>
    <row r="11" spans="1:7" x14ac:dyDescent="0.35">
      <c r="A11" s="32">
        <v>6</v>
      </c>
      <c r="B11" s="33" t="s">
        <v>91</v>
      </c>
      <c r="C11" s="34">
        <v>103678725.4733</v>
      </c>
      <c r="D11" s="9">
        <v>3687099.483</v>
      </c>
      <c r="E11" s="9">
        <f t="shared" si="0"/>
        <v>107365824.95629999</v>
      </c>
      <c r="G11" s="35"/>
    </row>
    <row r="12" spans="1:7" ht="30" customHeight="1" x14ac:dyDescent="0.35">
      <c r="A12" s="32">
        <v>7</v>
      </c>
      <c r="B12" s="33" t="s">
        <v>92</v>
      </c>
      <c r="C12" s="34">
        <v>131409267.6937</v>
      </c>
      <c r="D12" s="9">
        <v>4673273.5261000004</v>
      </c>
      <c r="E12" s="9">
        <f t="shared" si="0"/>
        <v>136082541.2198</v>
      </c>
      <c r="G12" s="35"/>
    </row>
    <row r="13" spans="1:7" x14ac:dyDescent="0.35">
      <c r="A13" s="32">
        <v>8</v>
      </c>
      <c r="B13" s="33" t="s">
        <v>93</v>
      </c>
      <c r="C13" s="34">
        <v>145582635.81479999</v>
      </c>
      <c r="D13" s="9">
        <v>5177317.3213</v>
      </c>
      <c r="E13" s="9">
        <f t="shared" si="0"/>
        <v>150759953.13609999</v>
      </c>
      <c r="G13" s="35"/>
    </row>
    <row r="14" spans="1:7" x14ac:dyDescent="0.35">
      <c r="A14" s="32">
        <v>9</v>
      </c>
      <c r="B14" s="33" t="s">
        <v>94</v>
      </c>
      <c r="C14" s="34">
        <v>117829137.8573</v>
      </c>
      <c r="D14" s="9">
        <v>4190326.9092000001</v>
      </c>
      <c r="E14" s="9">
        <f t="shared" si="0"/>
        <v>122019464.7665</v>
      </c>
      <c r="G14" s="35"/>
    </row>
    <row r="15" spans="1:7" x14ac:dyDescent="0.35">
      <c r="A15" s="32">
        <v>10</v>
      </c>
      <c r="B15" s="33" t="s">
        <v>95</v>
      </c>
      <c r="C15" s="34">
        <v>118974551.3039</v>
      </c>
      <c r="D15" s="9">
        <v>4231060.9490999999</v>
      </c>
      <c r="E15" s="9">
        <f t="shared" si="0"/>
        <v>123205612.25300001</v>
      </c>
      <c r="G15" s="35"/>
    </row>
    <row r="16" spans="1:7" x14ac:dyDescent="0.35">
      <c r="A16" s="32">
        <v>11</v>
      </c>
      <c r="B16" s="33" t="s">
        <v>96</v>
      </c>
      <c r="C16" s="34">
        <v>104829878.64830001</v>
      </c>
      <c r="D16" s="9">
        <v>3728037.6431</v>
      </c>
      <c r="E16" s="9">
        <f t="shared" si="0"/>
        <v>108557916.2914</v>
      </c>
      <c r="G16" s="35"/>
    </row>
    <row r="17" spans="1:7" x14ac:dyDescent="0.35">
      <c r="A17" s="32">
        <v>12</v>
      </c>
      <c r="B17" s="33" t="s">
        <v>97</v>
      </c>
      <c r="C17" s="34">
        <v>109564024.2103</v>
      </c>
      <c r="D17" s="9">
        <v>3896396.8275000001</v>
      </c>
      <c r="E17" s="9">
        <f t="shared" si="0"/>
        <v>113460421.0378</v>
      </c>
      <c r="G17" s="35"/>
    </row>
    <row r="18" spans="1:7" x14ac:dyDescent="0.35">
      <c r="A18" s="32">
        <v>13</v>
      </c>
      <c r="B18" s="33" t="s">
        <v>98</v>
      </c>
      <c r="C18" s="34">
        <v>104770723.7587</v>
      </c>
      <c r="D18" s="9">
        <v>3725933.9333000001</v>
      </c>
      <c r="E18" s="9">
        <f t="shared" si="0"/>
        <v>108496657.692</v>
      </c>
      <c r="G18" s="35"/>
    </row>
    <row r="19" spans="1:7" x14ac:dyDescent="0.35">
      <c r="A19" s="32">
        <v>14</v>
      </c>
      <c r="B19" s="33" t="s">
        <v>99</v>
      </c>
      <c r="C19" s="34">
        <v>117839307.3074</v>
      </c>
      <c r="D19" s="9">
        <v>4190688.5628999998</v>
      </c>
      <c r="E19" s="9">
        <f t="shared" si="0"/>
        <v>122029995.87030001</v>
      </c>
      <c r="G19" s="35"/>
    </row>
    <row r="20" spans="1:7" x14ac:dyDescent="0.35">
      <c r="A20" s="32">
        <v>15</v>
      </c>
      <c r="B20" s="33" t="s">
        <v>100</v>
      </c>
      <c r="C20" s="34">
        <v>110369453.0988</v>
      </c>
      <c r="D20" s="9">
        <v>3925040.0852999999</v>
      </c>
      <c r="E20" s="9">
        <f t="shared" si="0"/>
        <v>114294493.1841</v>
      </c>
      <c r="G20" s="35"/>
    </row>
    <row r="21" spans="1:7" x14ac:dyDescent="0.35">
      <c r="A21" s="32">
        <v>16</v>
      </c>
      <c r="B21" s="33" t="s">
        <v>101</v>
      </c>
      <c r="C21" s="34">
        <v>121828494.3907</v>
      </c>
      <c r="D21" s="9">
        <v>4332554.983</v>
      </c>
      <c r="E21" s="9">
        <f t="shared" si="0"/>
        <v>126161049.37369999</v>
      </c>
      <c r="G21" s="35"/>
    </row>
    <row r="22" spans="1:7" x14ac:dyDescent="0.35">
      <c r="A22" s="32">
        <v>17</v>
      </c>
      <c r="B22" s="33" t="s">
        <v>102</v>
      </c>
      <c r="C22" s="34">
        <v>131037847.0412</v>
      </c>
      <c r="D22" s="9">
        <v>4660064.7904000003</v>
      </c>
      <c r="E22" s="9">
        <f t="shared" si="0"/>
        <v>135697911.83160001</v>
      </c>
      <c r="G22" s="35"/>
    </row>
    <row r="23" spans="1:7" x14ac:dyDescent="0.35">
      <c r="A23" s="32">
        <v>18</v>
      </c>
      <c r="B23" s="33" t="s">
        <v>103</v>
      </c>
      <c r="C23" s="34">
        <v>153526078.8786</v>
      </c>
      <c r="D23" s="9">
        <v>5459807.9161</v>
      </c>
      <c r="E23" s="9">
        <f t="shared" si="0"/>
        <v>158985886.7947</v>
      </c>
      <c r="G23" s="35"/>
    </row>
    <row r="24" spans="1:7" x14ac:dyDescent="0.35">
      <c r="A24" s="32">
        <v>19</v>
      </c>
      <c r="B24" s="33" t="s">
        <v>104</v>
      </c>
      <c r="C24" s="34">
        <v>185860410.5221</v>
      </c>
      <c r="D24" s="9">
        <v>6609705.3221000005</v>
      </c>
      <c r="E24" s="9">
        <f t="shared" si="0"/>
        <v>192470115.84420002</v>
      </c>
      <c r="G24" s="35"/>
    </row>
    <row r="25" spans="1:7" x14ac:dyDescent="0.35">
      <c r="A25" s="32">
        <v>20</v>
      </c>
      <c r="B25" s="33" t="s">
        <v>105</v>
      </c>
      <c r="C25" s="34">
        <v>144036528.57609999</v>
      </c>
      <c r="D25" s="9">
        <v>5122333.5127999997</v>
      </c>
      <c r="E25" s="9">
        <f t="shared" si="0"/>
        <v>149158862.0889</v>
      </c>
      <c r="G25" s="35"/>
    </row>
    <row r="26" spans="1:7" x14ac:dyDescent="0.35">
      <c r="A26" s="32">
        <v>21</v>
      </c>
      <c r="B26" s="33" t="s">
        <v>106</v>
      </c>
      <c r="C26" s="34">
        <v>123728096.6523</v>
      </c>
      <c r="D26" s="9">
        <v>4400110.0431000004</v>
      </c>
      <c r="E26" s="9">
        <f t="shared" si="0"/>
        <v>128128206.6954</v>
      </c>
      <c r="G26" s="35"/>
    </row>
    <row r="27" spans="1:7" x14ac:dyDescent="0.35">
      <c r="A27" s="32">
        <v>22</v>
      </c>
      <c r="B27" s="33" t="s">
        <v>107</v>
      </c>
      <c r="C27" s="34">
        <v>129505964.8697</v>
      </c>
      <c r="D27" s="9">
        <v>4605586.8640000001</v>
      </c>
      <c r="E27" s="9">
        <f t="shared" si="0"/>
        <v>134111551.73370001</v>
      </c>
      <c r="G27" s="35"/>
    </row>
    <row r="28" spans="1:7" x14ac:dyDescent="0.35">
      <c r="A28" s="32">
        <v>23</v>
      </c>
      <c r="B28" s="33" t="s">
        <v>108</v>
      </c>
      <c r="C28" s="34">
        <v>104303615.3814</v>
      </c>
      <c r="D28" s="9">
        <v>3709322.28</v>
      </c>
      <c r="E28" s="9">
        <f t="shared" si="0"/>
        <v>108012937.66140001</v>
      </c>
      <c r="G28" s="35"/>
    </row>
    <row r="29" spans="1:7" x14ac:dyDescent="0.35">
      <c r="A29" s="32">
        <v>24</v>
      </c>
      <c r="B29" s="33" t="s">
        <v>109</v>
      </c>
      <c r="C29" s="34">
        <v>156971173.99340001</v>
      </c>
      <c r="D29" s="9">
        <v>5582324.9354999997</v>
      </c>
      <c r="E29" s="9">
        <f t="shared" si="0"/>
        <v>162553498.9289</v>
      </c>
      <c r="G29" s="35"/>
    </row>
    <row r="30" spans="1:7" x14ac:dyDescent="0.35">
      <c r="A30" s="32">
        <v>25</v>
      </c>
      <c r="B30" s="33" t="s">
        <v>110</v>
      </c>
      <c r="C30" s="34">
        <v>108058769.65809999</v>
      </c>
      <c r="D30" s="9">
        <v>3842865.8522999999</v>
      </c>
      <c r="E30" s="9">
        <f t="shared" si="0"/>
        <v>111901635.5104</v>
      </c>
      <c r="G30" s="35"/>
    </row>
    <row r="31" spans="1:7" x14ac:dyDescent="0.35">
      <c r="A31" s="32">
        <v>26</v>
      </c>
      <c r="B31" s="33" t="s">
        <v>111</v>
      </c>
      <c r="C31" s="34">
        <v>138796678.41530001</v>
      </c>
      <c r="D31" s="9">
        <v>4935990.0875000004</v>
      </c>
      <c r="E31" s="9">
        <f t="shared" si="0"/>
        <v>143732668.50280002</v>
      </c>
      <c r="G31" s="35"/>
    </row>
    <row r="32" spans="1:7" x14ac:dyDescent="0.35">
      <c r="A32" s="32">
        <v>27</v>
      </c>
      <c r="B32" s="33" t="s">
        <v>112</v>
      </c>
      <c r="C32" s="34">
        <v>108861322.331</v>
      </c>
      <c r="D32" s="9">
        <v>3871406.824</v>
      </c>
      <c r="E32" s="9">
        <f t="shared" si="0"/>
        <v>112732729.155</v>
      </c>
      <c r="G32" s="35"/>
    </row>
    <row r="33" spans="1:7" x14ac:dyDescent="0.35">
      <c r="A33" s="32">
        <v>28</v>
      </c>
      <c r="B33" s="33" t="s">
        <v>113</v>
      </c>
      <c r="C33" s="34">
        <v>109076988.80230001</v>
      </c>
      <c r="D33" s="9">
        <v>3879076.5142999999</v>
      </c>
      <c r="E33" s="9">
        <f t="shared" si="0"/>
        <v>112956065.31660001</v>
      </c>
      <c r="G33" s="35"/>
    </row>
    <row r="34" spans="1:7" x14ac:dyDescent="0.35">
      <c r="A34" s="32">
        <v>29</v>
      </c>
      <c r="B34" s="33" t="s">
        <v>114</v>
      </c>
      <c r="C34" s="34">
        <v>106865677.911</v>
      </c>
      <c r="D34" s="9">
        <v>3800436.2415</v>
      </c>
      <c r="E34" s="9">
        <f t="shared" si="0"/>
        <v>110666114.1525</v>
      </c>
      <c r="G34" s="35"/>
    </row>
    <row r="35" spans="1:7" x14ac:dyDescent="0.35">
      <c r="A35" s="32">
        <v>30</v>
      </c>
      <c r="B35" s="33" t="s">
        <v>115</v>
      </c>
      <c r="C35" s="34">
        <v>131423786.8529</v>
      </c>
      <c r="D35" s="9">
        <v>4673789.8672000002</v>
      </c>
      <c r="E35" s="9">
        <f t="shared" si="0"/>
        <v>136097576.72009999</v>
      </c>
      <c r="G35" s="35"/>
    </row>
    <row r="36" spans="1:7" x14ac:dyDescent="0.35">
      <c r="A36" s="32">
        <v>31</v>
      </c>
      <c r="B36" s="33" t="s">
        <v>116</v>
      </c>
      <c r="C36" s="34">
        <v>122359876.48469999</v>
      </c>
      <c r="D36" s="9">
        <v>4351452.3859999999</v>
      </c>
      <c r="E36" s="9">
        <f t="shared" si="0"/>
        <v>126711328.8707</v>
      </c>
      <c r="G36" s="35"/>
    </row>
    <row r="37" spans="1:7" x14ac:dyDescent="0.35">
      <c r="A37" s="32">
        <v>32</v>
      </c>
      <c r="B37" s="33" t="s">
        <v>117</v>
      </c>
      <c r="C37" s="34">
        <v>126368799.20200001</v>
      </c>
      <c r="D37" s="9">
        <v>4494020.6591999996</v>
      </c>
      <c r="E37" s="9">
        <f t="shared" si="0"/>
        <v>130862819.8612</v>
      </c>
      <c r="G37" s="35"/>
    </row>
    <row r="38" spans="1:7" x14ac:dyDescent="0.35">
      <c r="A38" s="32">
        <v>33</v>
      </c>
      <c r="B38" s="33" t="s">
        <v>118</v>
      </c>
      <c r="C38" s="34">
        <v>129137440.6813</v>
      </c>
      <c r="D38" s="9">
        <v>4592481.1343</v>
      </c>
      <c r="E38" s="9">
        <f t="shared" si="0"/>
        <v>133729921.81559999</v>
      </c>
      <c r="G38" s="35"/>
    </row>
    <row r="39" spans="1:7" x14ac:dyDescent="0.35">
      <c r="A39" s="32">
        <v>34</v>
      </c>
      <c r="B39" s="33" t="s">
        <v>119</v>
      </c>
      <c r="C39" s="34">
        <v>112871518.63600001</v>
      </c>
      <c r="D39" s="9">
        <v>4014020.3895999999</v>
      </c>
      <c r="E39" s="9">
        <f t="shared" si="0"/>
        <v>116885539.0256</v>
      </c>
      <c r="G39" s="35"/>
    </row>
    <row r="40" spans="1:7" x14ac:dyDescent="0.35">
      <c r="A40" s="32">
        <v>35</v>
      </c>
      <c r="B40" s="33" t="s">
        <v>120</v>
      </c>
      <c r="C40" s="34">
        <v>116356046.4545</v>
      </c>
      <c r="D40" s="9">
        <v>4137939.7437</v>
      </c>
      <c r="E40" s="9">
        <f t="shared" si="0"/>
        <v>120493986.1982</v>
      </c>
      <c r="G40" s="35"/>
    </row>
    <row r="41" spans="1:7" x14ac:dyDescent="0.35">
      <c r="A41" s="32">
        <v>36</v>
      </c>
      <c r="B41" s="33" t="s">
        <v>121</v>
      </c>
      <c r="C41" s="34">
        <v>116603850.8581</v>
      </c>
      <c r="D41" s="9">
        <v>4146752.3473</v>
      </c>
      <c r="E41" s="9">
        <f t="shared" si="0"/>
        <v>120750603.20539999</v>
      </c>
      <c r="G41" s="35"/>
    </row>
    <row r="42" spans="1:7" x14ac:dyDescent="0.35">
      <c r="A42" s="178" t="s">
        <v>26</v>
      </c>
      <c r="B42" s="178"/>
      <c r="C42" s="36">
        <f>SUM(C6:C41)</f>
        <v>4443347000.0261002</v>
      </c>
      <c r="D42" s="36">
        <f t="shared" ref="D42:E42" si="1">SUM(D6:D41)</f>
        <v>158017590.89750001</v>
      </c>
      <c r="E42" s="36">
        <f t="shared" si="1"/>
        <v>4601364590.9235992</v>
      </c>
      <c r="G42" s="35"/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="87" zoomScaleSheetLayoutView="100" workbookViewId="0">
      <pane xSplit="2" ySplit="6" topLeftCell="E37" activePane="bottomRight" state="frozen"/>
      <selection pane="topRight"/>
      <selection pane="bottomLeft"/>
      <selection pane="bottomRight" activeCell="K46" sqref="K46"/>
    </sheetView>
  </sheetViews>
  <sheetFormatPr defaultRowHeight="18" x14ac:dyDescent="0.35"/>
  <cols>
    <col min="1" max="1" width="8.88671875" style="1"/>
    <col min="2" max="2" width="17.6640625" style="1" customWidth="1"/>
    <col min="3" max="3" width="25.5546875" style="1" customWidth="1"/>
    <col min="4" max="9" width="25.44140625" style="1" customWidth="1"/>
    <col min="10" max="10" width="26.33203125" style="1" customWidth="1"/>
    <col min="11" max="11" width="29.5546875" style="1" customWidth="1"/>
    <col min="12" max="16384" width="8.88671875" style="1"/>
  </cols>
  <sheetData>
    <row r="1" spans="1:11" x14ac:dyDescent="0.35">
      <c r="A1" s="180" t="s">
        <v>17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x14ac:dyDescent="0.35">
      <c r="A2" s="180" t="s">
        <v>62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</row>
    <row r="3" spans="1:11" ht="33" customHeight="1" x14ac:dyDescent="0.35">
      <c r="A3" s="183" t="s">
        <v>951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48" customHeight="1" x14ac:dyDescent="0.35">
      <c r="A4" s="11" t="s">
        <v>20</v>
      </c>
      <c r="B4" s="11" t="s">
        <v>131</v>
      </c>
      <c r="C4" s="12" t="s">
        <v>47</v>
      </c>
      <c r="D4" s="13" t="s">
        <v>126</v>
      </c>
      <c r="E4" s="12" t="s">
        <v>23</v>
      </c>
      <c r="F4" s="12" t="s">
        <v>24</v>
      </c>
      <c r="G4" s="14" t="s">
        <v>950</v>
      </c>
      <c r="H4" s="15" t="s">
        <v>76</v>
      </c>
      <c r="I4" s="15" t="s">
        <v>77</v>
      </c>
      <c r="J4" s="25" t="s">
        <v>25</v>
      </c>
      <c r="K4" s="2" t="s">
        <v>952</v>
      </c>
    </row>
    <row r="5" spans="1:11" ht="24" customHeight="1" x14ac:dyDescent="0.35">
      <c r="A5" s="11"/>
      <c r="B5" s="11"/>
      <c r="C5" s="16">
        <v>1</v>
      </c>
      <c r="D5" s="17">
        <v>2</v>
      </c>
      <c r="E5" s="16">
        <v>3</v>
      </c>
      <c r="F5" s="16">
        <v>4</v>
      </c>
      <c r="G5" s="16">
        <v>5</v>
      </c>
      <c r="H5" s="16">
        <v>6</v>
      </c>
      <c r="I5" s="16" t="s">
        <v>953</v>
      </c>
      <c r="J5" s="16">
        <v>8</v>
      </c>
      <c r="K5" s="16" t="s">
        <v>954</v>
      </c>
    </row>
    <row r="6" spans="1:11" x14ac:dyDescent="0.35">
      <c r="A6" s="11"/>
      <c r="B6" s="11"/>
      <c r="C6" s="132" t="s">
        <v>27</v>
      </c>
      <c r="D6" s="132" t="s">
        <v>27</v>
      </c>
      <c r="E6" s="132" t="s">
        <v>27</v>
      </c>
      <c r="F6" s="132" t="s">
        <v>27</v>
      </c>
      <c r="G6" s="132" t="s">
        <v>27</v>
      </c>
      <c r="H6" s="132" t="s">
        <v>27</v>
      </c>
      <c r="I6" s="132" t="s">
        <v>27</v>
      </c>
      <c r="J6" s="132" t="s">
        <v>27</v>
      </c>
      <c r="K6" s="132" t="s">
        <v>27</v>
      </c>
    </row>
    <row r="7" spans="1:11" x14ac:dyDescent="0.35">
      <c r="A7" s="19">
        <v>1</v>
      </c>
      <c r="B7" s="20" t="s">
        <v>86</v>
      </c>
      <c r="C7" s="21">
        <v>2561857272.1524</v>
      </c>
      <c r="D7" s="21">
        <v>0</v>
      </c>
      <c r="E7" s="21">
        <v>91106662.245000005</v>
      </c>
      <c r="F7" s="21">
        <v>184450888.1785</v>
      </c>
      <c r="G7" s="22">
        <v>79588918.032000005</v>
      </c>
      <c r="H7" s="22">
        <f>G7/2</f>
        <v>39794459.016000003</v>
      </c>
      <c r="I7" s="21">
        <f>G7-H7</f>
        <v>39794459.016000003</v>
      </c>
      <c r="J7" s="21">
        <v>1407687961.9884</v>
      </c>
      <c r="K7" s="26">
        <f>C7+D7+E7+F7+I7+J7</f>
        <v>4284897243.5802999</v>
      </c>
    </row>
    <row r="8" spans="1:11" x14ac:dyDescent="0.35">
      <c r="A8" s="19">
        <v>2</v>
      </c>
      <c r="B8" s="20" t="s">
        <v>87</v>
      </c>
      <c r="C8" s="21">
        <v>3231415262.3937001</v>
      </c>
      <c r="D8" s="21">
        <f>-29166666.6902</f>
        <v>-29166666.690200001</v>
      </c>
      <c r="E8" s="21">
        <v>114917978.4852</v>
      </c>
      <c r="F8" s="21">
        <v>189549770.69350001</v>
      </c>
      <c r="G8" s="22">
        <v>100389997.22660001</v>
      </c>
      <c r="H8" s="22">
        <v>0</v>
      </c>
      <c r="I8" s="21">
        <f t="shared" ref="I8:I43" si="0">G8-H8</f>
        <v>100389997.22660001</v>
      </c>
      <c r="J8" s="21">
        <v>1766437322.6020999</v>
      </c>
      <c r="K8" s="26">
        <f t="shared" ref="K8:K43" si="1">C8+D8+E8+F8+I8+J8</f>
        <v>5373543664.7109003</v>
      </c>
    </row>
    <row r="9" spans="1:11" x14ac:dyDescent="0.35">
      <c r="A9" s="19">
        <v>3</v>
      </c>
      <c r="B9" s="20" t="s">
        <v>88</v>
      </c>
      <c r="C9" s="21">
        <v>4304055242.6534004</v>
      </c>
      <c r="D9" s="21">
        <v>0</v>
      </c>
      <c r="E9" s="21">
        <v>153063994.4461</v>
      </c>
      <c r="F9" s="21">
        <v>262251789.27399999</v>
      </c>
      <c r="G9" s="22">
        <v>133713577.1127</v>
      </c>
      <c r="H9" s="22">
        <f>G9/2</f>
        <v>66856788.55635</v>
      </c>
      <c r="I9" s="21">
        <f t="shared" si="0"/>
        <v>66856788.55635</v>
      </c>
      <c r="J9" s="21">
        <v>2447468516.5163999</v>
      </c>
      <c r="K9" s="26">
        <f t="shared" si="1"/>
        <v>7233696331.4462509</v>
      </c>
    </row>
    <row r="10" spans="1:11" x14ac:dyDescent="0.35">
      <c r="A10" s="19">
        <v>4</v>
      </c>
      <c r="B10" s="20" t="s">
        <v>89</v>
      </c>
      <c r="C10" s="21">
        <v>3248878173.0653</v>
      </c>
      <c r="D10" s="21">
        <v>0</v>
      </c>
      <c r="E10" s="21">
        <v>115539007.42479999</v>
      </c>
      <c r="F10" s="21">
        <v>266352458.00799999</v>
      </c>
      <c r="G10" s="22">
        <v>100932515.4148</v>
      </c>
      <c r="H10" s="22">
        <v>0</v>
      </c>
      <c r="I10" s="21">
        <f t="shared" si="0"/>
        <v>100932515.4148</v>
      </c>
      <c r="J10" s="21">
        <v>2092110024.0409999</v>
      </c>
      <c r="K10" s="26">
        <f t="shared" si="1"/>
        <v>5823812177.9538994</v>
      </c>
    </row>
    <row r="11" spans="1:11" x14ac:dyDescent="0.35">
      <c r="A11" s="19">
        <v>5</v>
      </c>
      <c r="B11" s="20" t="s">
        <v>90</v>
      </c>
      <c r="C11" s="21">
        <v>3688119638.9078002</v>
      </c>
      <c r="D11" s="21">
        <v>0</v>
      </c>
      <c r="E11" s="21">
        <v>131159637.15620001</v>
      </c>
      <c r="F11" s="21">
        <v>208672474.0781</v>
      </c>
      <c r="G11" s="22">
        <v>114578378.2819</v>
      </c>
      <c r="H11" s="22">
        <v>0</v>
      </c>
      <c r="I11" s="21">
        <f t="shared" si="0"/>
        <v>114578378.2819</v>
      </c>
      <c r="J11" s="21">
        <v>1891111147.3992</v>
      </c>
      <c r="K11" s="26">
        <f t="shared" si="1"/>
        <v>6033641275.8232002</v>
      </c>
    </row>
    <row r="12" spans="1:11" x14ac:dyDescent="0.35">
      <c r="A12" s="19">
        <v>6</v>
      </c>
      <c r="B12" s="20" t="s">
        <v>91</v>
      </c>
      <c r="C12" s="21">
        <v>1501199690.5067999</v>
      </c>
      <c r="D12" s="21">
        <v>0</v>
      </c>
      <c r="E12" s="21">
        <v>53386773.202299997</v>
      </c>
      <c r="F12" s="21">
        <v>85732478.4507</v>
      </c>
      <c r="G12" s="22">
        <v>46637593.911399998</v>
      </c>
      <c r="H12" s="22">
        <f>G12/2</f>
        <v>23318796.955699999</v>
      </c>
      <c r="I12" s="21">
        <f t="shared" si="0"/>
        <v>23318796.955699999</v>
      </c>
      <c r="J12" s="21">
        <v>931818851.91729999</v>
      </c>
      <c r="K12" s="26">
        <f t="shared" si="1"/>
        <v>2595456591.0327997</v>
      </c>
    </row>
    <row r="13" spans="1:11" x14ac:dyDescent="0.35">
      <c r="A13" s="19">
        <v>7</v>
      </c>
      <c r="B13" s="20" t="s">
        <v>92</v>
      </c>
      <c r="C13" s="21">
        <v>4013244972.7419</v>
      </c>
      <c r="D13" s="21">
        <f>-139538498.52</f>
        <v>-139538498.52000001</v>
      </c>
      <c r="E13" s="21">
        <v>142721984.63690001</v>
      </c>
      <c r="F13" s="21">
        <v>222271143.6816</v>
      </c>
      <c r="G13" s="22">
        <v>124679008.72139999</v>
      </c>
      <c r="H13" s="22">
        <f t="shared" ref="H13:H38" si="2">G13/2</f>
        <v>62339504.360699996</v>
      </c>
      <c r="I13" s="21">
        <f t="shared" si="0"/>
        <v>62339504.360699996</v>
      </c>
      <c r="J13" s="21">
        <v>1997769992.6698999</v>
      </c>
      <c r="K13" s="26">
        <f t="shared" si="1"/>
        <v>6298809099.5710001</v>
      </c>
    </row>
    <row r="14" spans="1:11" x14ac:dyDescent="0.35">
      <c r="A14" s="19">
        <v>8</v>
      </c>
      <c r="B14" s="20" t="s">
        <v>93</v>
      </c>
      <c r="C14" s="21">
        <v>4357181366.7971001</v>
      </c>
      <c r="D14" s="21">
        <v>0</v>
      </c>
      <c r="E14" s="21">
        <v>154953304.94780001</v>
      </c>
      <c r="F14" s="21">
        <v>240898169.58070001</v>
      </c>
      <c r="G14" s="22">
        <v>135364040.15259999</v>
      </c>
      <c r="H14" s="22">
        <v>0</v>
      </c>
      <c r="I14" s="21">
        <f t="shared" si="0"/>
        <v>135364040.15259999</v>
      </c>
      <c r="J14" s="21">
        <v>2264495099.1339998</v>
      </c>
      <c r="K14" s="26">
        <f t="shared" si="1"/>
        <v>7152891980.6121998</v>
      </c>
    </row>
    <row r="15" spans="1:11" x14ac:dyDescent="0.35">
      <c r="A15" s="19">
        <v>9</v>
      </c>
      <c r="B15" s="20" t="s">
        <v>94</v>
      </c>
      <c r="C15" s="21">
        <v>2808937593.7996998</v>
      </c>
      <c r="D15" s="21">
        <f>-38551266.1801</f>
        <v>-38551266.180100001</v>
      </c>
      <c r="E15" s="21">
        <v>99893515.304900005</v>
      </c>
      <c r="F15" s="21">
        <v>171528180.93720001</v>
      </c>
      <c r="G15" s="22">
        <v>87264933.273499995</v>
      </c>
      <c r="H15" s="22">
        <f t="shared" si="2"/>
        <v>43632466.636749998</v>
      </c>
      <c r="I15" s="21">
        <f t="shared" si="0"/>
        <v>43632466.636749998</v>
      </c>
      <c r="J15" s="21">
        <v>1472705511.5892</v>
      </c>
      <c r="K15" s="26">
        <f t="shared" si="1"/>
        <v>4558146002.0876503</v>
      </c>
    </row>
    <row r="16" spans="1:11" x14ac:dyDescent="0.35">
      <c r="A16" s="19">
        <v>10</v>
      </c>
      <c r="B16" s="20" t="s">
        <v>95</v>
      </c>
      <c r="C16" s="21">
        <v>3599250663.1020002</v>
      </c>
      <c r="D16" s="21">
        <v>0</v>
      </c>
      <c r="E16" s="21">
        <v>127999212.93880001</v>
      </c>
      <c r="F16" s="21">
        <v>293821322.76209998</v>
      </c>
      <c r="G16" s="22">
        <v>111817496.2817</v>
      </c>
      <c r="H16" s="22">
        <f t="shared" si="2"/>
        <v>55908748.14085</v>
      </c>
      <c r="I16" s="21">
        <f t="shared" si="0"/>
        <v>55908748.14085</v>
      </c>
      <c r="J16" s="21">
        <v>2404962820.8628001</v>
      </c>
      <c r="K16" s="26">
        <f t="shared" si="1"/>
        <v>6481942767.806551</v>
      </c>
    </row>
    <row r="17" spans="1:11" x14ac:dyDescent="0.35">
      <c r="A17" s="19">
        <v>11</v>
      </c>
      <c r="B17" s="20" t="s">
        <v>96</v>
      </c>
      <c r="C17" s="21">
        <v>2077871003.2679999</v>
      </c>
      <c r="D17" s="21">
        <f>-52163701.844</f>
        <v>-52163701.843999997</v>
      </c>
      <c r="E17" s="21">
        <v>73894784.748999998</v>
      </c>
      <c r="F17" s="21">
        <v>123193106.4594</v>
      </c>
      <c r="G17" s="22">
        <v>64552973.640600003</v>
      </c>
      <c r="H17" s="22">
        <v>0</v>
      </c>
      <c r="I17" s="21">
        <f t="shared" si="0"/>
        <v>64552973.640600003</v>
      </c>
      <c r="J17" s="21">
        <v>1132804268.4302001</v>
      </c>
      <c r="K17" s="26">
        <f t="shared" si="1"/>
        <v>3420152434.7032003</v>
      </c>
    </row>
    <row r="18" spans="1:11" x14ac:dyDescent="0.35">
      <c r="A18" s="19">
        <v>12</v>
      </c>
      <c r="B18" s="20" t="s">
        <v>97</v>
      </c>
      <c r="C18" s="21">
        <v>2753913918.7332001</v>
      </c>
      <c r="D18" s="21">
        <v>0</v>
      </c>
      <c r="E18" s="21">
        <v>97936722.694600001</v>
      </c>
      <c r="F18" s="21">
        <v>229728564.74919999</v>
      </c>
      <c r="G18" s="22">
        <v>85555519.242599994</v>
      </c>
      <c r="H18" s="22">
        <f>G18/2</f>
        <v>42777759.621299997</v>
      </c>
      <c r="I18" s="21">
        <f t="shared" si="0"/>
        <v>42777759.621299997</v>
      </c>
      <c r="J18" s="21">
        <v>1627439369.9272001</v>
      </c>
      <c r="K18" s="26">
        <f t="shared" si="1"/>
        <v>4751796335.7255001</v>
      </c>
    </row>
    <row r="19" spans="1:11" x14ac:dyDescent="0.35">
      <c r="A19" s="19">
        <v>13</v>
      </c>
      <c r="B19" s="20" t="s">
        <v>98</v>
      </c>
      <c r="C19" s="21">
        <v>2186707520.3708</v>
      </c>
      <c r="D19" s="21">
        <v>0</v>
      </c>
      <c r="E19" s="21">
        <v>77765309.430800006</v>
      </c>
      <c r="F19" s="21">
        <v>149483023.09509999</v>
      </c>
      <c r="G19" s="22">
        <v>67934184.894099995</v>
      </c>
      <c r="H19" s="22">
        <v>0</v>
      </c>
      <c r="I19" s="21">
        <f t="shared" si="0"/>
        <v>67934184.894099995</v>
      </c>
      <c r="J19" s="21">
        <v>1268295286.9744999</v>
      </c>
      <c r="K19" s="26">
        <f t="shared" si="1"/>
        <v>3750185324.7652998</v>
      </c>
    </row>
    <row r="20" spans="1:11" x14ac:dyDescent="0.35">
      <c r="A20" s="19">
        <v>14</v>
      </c>
      <c r="B20" s="20" t="s">
        <v>99</v>
      </c>
      <c r="C20" s="21">
        <v>2798017483.8765998</v>
      </c>
      <c r="D20" s="21">
        <v>0</v>
      </c>
      <c r="E20" s="21">
        <v>99505166.283000007</v>
      </c>
      <c r="F20" s="21">
        <v>194735266.4795</v>
      </c>
      <c r="G20" s="22">
        <v>86925679.504899994</v>
      </c>
      <c r="H20" s="22">
        <v>0</v>
      </c>
      <c r="I20" s="21">
        <f t="shared" si="0"/>
        <v>86925679.504899994</v>
      </c>
      <c r="J20" s="21">
        <v>1602957335.8873</v>
      </c>
      <c r="K20" s="26">
        <f t="shared" si="1"/>
        <v>4782140932.0312996</v>
      </c>
    </row>
    <row r="21" spans="1:11" x14ac:dyDescent="0.35">
      <c r="A21" s="19">
        <v>15</v>
      </c>
      <c r="B21" s="20" t="s">
        <v>100</v>
      </c>
      <c r="C21" s="21">
        <v>1917203534.1621001</v>
      </c>
      <c r="D21" s="21">
        <f>-53983557.4301</f>
        <v>-53983557.430100001</v>
      </c>
      <c r="E21" s="21">
        <v>68181009.434100002</v>
      </c>
      <c r="F21" s="21">
        <v>112850898.04279999</v>
      </c>
      <c r="G21" s="22">
        <v>59561536.3081</v>
      </c>
      <c r="H21" s="22">
        <v>0</v>
      </c>
      <c r="I21" s="21">
        <f t="shared" si="0"/>
        <v>59561536.3081</v>
      </c>
      <c r="J21" s="21">
        <v>1056438639.2381999</v>
      </c>
      <c r="K21" s="26">
        <f t="shared" si="1"/>
        <v>3160252059.7551999</v>
      </c>
    </row>
    <row r="22" spans="1:11" x14ac:dyDescent="0.35">
      <c r="A22" s="19">
        <v>16</v>
      </c>
      <c r="B22" s="20" t="s">
        <v>101</v>
      </c>
      <c r="C22" s="21">
        <v>3749965842.1866002</v>
      </c>
      <c r="D22" s="21">
        <v>0</v>
      </c>
      <c r="E22" s="21">
        <v>133359057.55850001</v>
      </c>
      <c r="F22" s="21">
        <v>258703336.25389999</v>
      </c>
      <c r="G22" s="22">
        <v>116499746.9923</v>
      </c>
      <c r="H22" s="22">
        <f>G22/2</f>
        <v>58249873.496150002</v>
      </c>
      <c r="I22" s="21">
        <f t="shared" si="0"/>
        <v>58249873.496150002</v>
      </c>
      <c r="J22" s="21">
        <v>2143527621.3819001</v>
      </c>
      <c r="K22" s="26">
        <f t="shared" si="1"/>
        <v>6343805730.8770504</v>
      </c>
    </row>
    <row r="23" spans="1:11" x14ac:dyDescent="0.35">
      <c r="A23" s="19">
        <v>17</v>
      </c>
      <c r="B23" s="20" t="s">
        <v>102</v>
      </c>
      <c r="C23" s="21">
        <v>3939692188.4404001</v>
      </c>
      <c r="D23" s="21">
        <v>0</v>
      </c>
      <c r="E23" s="21">
        <v>140106246.1455</v>
      </c>
      <c r="F23" s="21">
        <v>235708379.2507</v>
      </c>
      <c r="G23" s="22">
        <v>122393953.0372</v>
      </c>
      <c r="H23" s="22">
        <v>0</v>
      </c>
      <c r="I23" s="21">
        <f t="shared" si="0"/>
        <v>122393953.0372</v>
      </c>
      <c r="J23" s="21">
        <v>2357176659.7374001</v>
      </c>
      <c r="K23" s="26">
        <f t="shared" si="1"/>
        <v>6795077426.6112003</v>
      </c>
    </row>
    <row r="24" spans="1:11" x14ac:dyDescent="0.35">
      <c r="A24" s="19">
        <v>18</v>
      </c>
      <c r="B24" s="20" t="s">
        <v>103</v>
      </c>
      <c r="C24" s="21">
        <v>4430556915.4989996</v>
      </c>
      <c r="D24" s="21">
        <v>0</v>
      </c>
      <c r="E24" s="21">
        <v>157562740.45629999</v>
      </c>
      <c r="F24" s="21">
        <v>285642955.47850001</v>
      </c>
      <c r="G24" s="22">
        <v>137643589.67879999</v>
      </c>
      <c r="H24" s="22">
        <v>0</v>
      </c>
      <c r="I24" s="21">
        <f t="shared" si="0"/>
        <v>137643589.67879999</v>
      </c>
      <c r="J24" s="21">
        <v>2479427971.7637</v>
      </c>
      <c r="K24" s="26">
        <f t="shared" si="1"/>
        <v>7490834172.8762989</v>
      </c>
    </row>
    <row r="25" spans="1:11" x14ac:dyDescent="0.35">
      <c r="A25" s="19">
        <v>19</v>
      </c>
      <c r="B25" s="20" t="s">
        <v>104</v>
      </c>
      <c r="C25" s="21">
        <v>7053826333.5853996</v>
      </c>
      <c r="D25" s="21">
        <f>-512664445.0398</f>
        <v>-512664445.03979999</v>
      </c>
      <c r="E25" s="21">
        <v>250853386.83579999</v>
      </c>
      <c r="F25" s="21">
        <v>479001755.51999998</v>
      </c>
      <c r="G25" s="22">
        <v>219140391.61230001</v>
      </c>
      <c r="H25" s="22">
        <v>0</v>
      </c>
      <c r="I25" s="21">
        <f t="shared" si="0"/>
        <v>219140391.61230001</v>
      </c>
      <c r="J25" s="21">
        <v>4360453188.3466997</v>
      </c>
      <c r="K25" s="26">
        <f t="shared" si="1"/>
        <v>11850610610.860399</v>
      </c>
    </row>
    <row r="26" spans="1:11" x14ac:dyDescent="0.35">
      <c r="A26" s="19">
        <v>20</v>
      </c>
      <c r="B26" s="20" t="s">
        <v>105</v>
      </c>
      <c r="C26" s="21">
        <v>5370198053.9806004</v>
      </c>
      <c r="D26" s="21">
        <v>0</v>
      </c>
      <c r="E26" s="21">
        <v>190978953.28169999</v>
      </c>
      <c r="F26" s="21">
        <v>310316161.08840001</v>
      </c>
      <c r="G26" s="22">
        <v>166835310.2177</v>
      </c>
      <c r="H26" s="22">
        <v>0</v>
      </c>
      <c r="I26" s="21">
        <f t="shared" si="0"/>
        <v>166835310.2177</v>
      </c>
      <c r="J26" s="21">
        <v>2873761268.6823001</v>
      </c>
      <c r="K26" s="26">
        <f t="shared" si="1"/>
        <v>8912089747.2507</v>
      </c>
    </row>
    <row r="27" spans="1:11" x14ac:dyDescent="0.35">
      <c r="A27" s="19">
        <v>21</v>
      </c>
      <c r="B27" s="20" t="s">
        <v>106</v>
      </c>
      <c r="C27" s="21">
        <v>3389171404.4808002</v>
      </c>
      <c r="D27" s="21">
        <v>0</v>
      </c>
      <c r="E27" s="21">
        <v>120528219.03650001</v>
      </c>
      <c r="F27" s="21">
        <v>185185959.25220001</v>
      </c>
      <c r="G27" s="22">
        <v>105290988.70550001</v>
      </c>
      <c r="H27" s="22">
        <f t="shared" si="2"/>
        <v>52645494.352750003</v>
      </c>
      <c r="I27" s="21">
        <f t="shared" si="0"/>
        <v>52645494.352750003</v>
      </c>
      <c r="J27" s="21">
        <v>1692819843.2765999</v>
      </c>
      <c r="K27" s="26">
        <f t="shared" si="1"/>
        <v>5440350920.3988495</v>
      </c>
    </row>
    <row r="28" spans="1:11" x14ac:dyDescent="0.35">
      <c r="A28" s="19">
        <v>22</v>
      </c>
      <c r="B28" s="20" t="s">
        <v>107</v>
      </c>
      <c r="C28" s="21">
        <v>3502956898.3025999</v>
      </c>
      <c r="D28" s="21">
        <f>-187142998.7701</f>
        <v>-187142998.7701</v>
      </c>
      <c r="E28" s="21">
        <v>124574742.8874</v>
      </c>
      <c r="F28" s="21">
        <v>194925390.92120001</v>
      </c>
      <c r="G28" s="22">
        <v>108825949.2357</v>
      </c>
      <c r="H28" s="22">
        <f t="shared" si="2"/>
        <v>54412974.617849998</v>
      </c>
      <c r="I28" s="21">
        <f t="shared" si="0"/>
        <v>54412974.617849998</v>
      </c>
      <c r="J28" s="21">
        <v>1744761818.9789</v>
      </c>
      <c r="K28" s="26">
        <f t="shared" si="1"/>
        <v>5434488826.937849</v>
      </c>
    </row>
    <row r="29" spans="1:11" x14ac:dyDescent="0.35">
      <c r="A29" s="19">
        <v>23</v>
      </c>
      <c r="B29" s="20" t="s">
        <v>108</v>
      </c>
      <c r="C29" s="21">
        <v>2478708922.4896998</v>
      </c>
      <c r="D29" s="21">
        <v>0</v>
      </c>
      <c r="E29" s="21">
        <v>88149679.164199993</v>
      </c>
      <c r="F29" s="21">
        <v>165200807.83939999</v>
      </c>
      <c r="G29" s="22">
        <v>77005758.049600005</v>
      </c>
      <c r="H29" s="22">
        <f t="shared" si="2"/>
        <v>38502879.024800003</v>
      </c>
      <c r="I29" s="21">
        <f t="shared" si="0"/>
        <v>38502879.024800003</v>
      </c>
      <c r="J29" s="21">
        <v>1320543324.5033</v>
      </c>
      <c r="K29" s="26">
        <f t="shared" si="1"/>
        <v>4091105613.0213995</v>
      </c>
    </row>
    <row r="30" spans="1:11" x14ac:dyDescent="0.35">
      <c r="A30" s="19">
        <v>24</v>
      </c>
      <c r="B30" s="20" t="s">
        <v>109</v>
      </c>
      <c r="C30" s="21">
        <v>4222471200.9113998</v>
      </c>
      <c r="D30" s="21">
        <v>0</v>
      </c>
      <c r="E30" s="21">
        <v>150162642.44010001</v>
      </c>
      <c r="F30" s="21">
        <v>747327424.72430003</v>
      </c>
      <c r="G30" s="22">
        <v>131179015.3003</v>
      </c>
      <c r="H30" s="22">
        <v>0</v>
      </c>
      <c r="I30" s="21">
        <f t="shared" si="0"/>
        <v>131179015.3003</v>
      </c>
      <c r="J30" s="21">
        <v>9994081636.6245995</v>
      </c>
      <c r="K30" s="26">
        <f t="shared" si="1"/>
        <v>15245221920.000698</v>
      </c>
    </row>
    <row r="31" spans="1:11" x14ac:dyDescent="0.35">
      <c r="A31" s="19">
        <v>25</v>
      </c>
      <c r="B31" s="20" t="s">
        <v>110</v>
      </c>
      <c r="C31" s="21">
        <v>2211435575.1844001</v>
      </c>
      <c r="D31" s="21">
        <f>-39238127.24</f>
        <v>-39238127.240000002</v>
      </c>
      <c r="E31" s="21">
        <v>78644706.797499999</v>
      </c>
      <c r="F31" s="21">
        <v>124001476.60439999</v>
      </c>
      <c r="G31" s="22">
        <v>68702408.459299996</v>
      </c>
      <c r="H31" s="22">
        <v>0</v>
      </c>
      <c r="I31" s="21">
        <f t="shared" si="0"/>
        <v>68702408.459299996</v>
      </c>
      <c r="J31" s="21">
        <v>1041163658.1954</v>
      </c>
      <c r="K31" s="26">
        <f t="shared" si="1"/>
        <v>3484709698.0010004</v>
      </c>
    </row>
    <row r="32" spans="1:11" x14ac:dyDescent="0.35">
      <c r="A32" s="19">
        <v>26</v>
      </c>
      <c r="B32" s="20" t="s">
        <v>111</v>
      </c>
      <c r="C32" s="21">
        <v>4093196665.8645</v>
      </c>
      <c r="D32" s="21">
        <v>0</v>
      </c>
      <c r="E32" s="21">
        <v>145565285.85460001</v>
      </c>
      <c r="F32" s="21">
        <v>234212898.53009999</v>
      </c>
      <c r="G32" s="22">
        <v>127162858.55149999</v>
      </c>
      <c r="H32" s="22">
        <f t="shared" si="2"/>
        <v>63581429.275749996</v>
      </c>
      <c r="I32" s="21">
        <f t="shared" si="0"/>
        <v>63581429.275749996</v>
      </c>
      <c r="J32" s="21">
        <v>2133952376.7225001</v>
      </c>
      <c r="K32" s="26">
        <f t="shared" si="1"/>
        <v>6670508656.2474499</v>
      </c>
    </row>
    <row r="33" spans="1:11" x14ac:dyDescent="0.35">
      <c r="A33" s="19">
        <v>27</v>
      </c>
      <c r="B33" s="20" t="s">
        <v>112</v>
      </c>
      <c r="C33" s="21">
        <v>2920071701.9190998</v>
      </c>
      <c r="D33" s="21">
        <f>-115776950.4</f>
        <v>-115776950.40000001</v>
      </c>
      <c r="E33" s="21">
        <v>103845748.61740001</v>
      </c>
      <c r="F33" s="21">
        <v>253729066.58559999</v>
      </c>
      <c r="G33" s="22">
        <v>90717523.516200006</v>
      </c>
      <c r="H33" s="22">
        <v>0</v>
      </c>
      <c r="I33" s="21">
        <f t="shared" si="0"/>
        <v>90717523.516200006</v>
      </c>
      <c r="J33" s="21">
        <v>1844001925.3989</v>
      </c>
      <c r="K33" s="26">
        <f t="shared" si="1"/>
        <v>5096589015.6371994</v>
      </c>
    </row>
    <row r="34" spans="1:11" x14ac:dyDescent="0.35">
      <c r="A34" s="19">
        <v>28</v>
      </c>
      <c r="B34" s="20" t="s">
        <v>113</v>
      </c>
      <c r="C34" s="21">
        <v>2788853182.8270998</v>
      </c>
      <c r="D34" s="21">
        <f>-47177126.8199</f>
        <v>-47177126.819899999</v>
      </c>
      <c r="E34" s="21">
        <v>99179258.634299994</v>
      </c>
      <c r="F34" s="21">
        <v>194799231.33340001</v>
      </c>
      <c r="G34" s="22">
        <v>86640973.243499994</v>
      </c>
      <c r="H34" s="22">
        <f>G34/2</f>
        <v>43320486.621749997</v>
      </c>
      <c r="I34" s="21">
        <f t="shared" si="0"/>
        <v>43320486.621749997</v>
      </c>
      <c r="J34" s="21">
        <v>1672740335.5764</v>
      </c>
      <c r="K34" s="26">
        <f t="shared" si="1"/>
        <v>4751715368.173049</v>
      </c>
    </row>
    <row r="35" spans="1:11" x14ac:dyDescent="0.35">
      <c r="A35" s="19">
        <v>29</v>
      </c>
      <c r="B35" s="20" t="s">
        <v>114</v>
      </c>
      <c r="C35" s="21">
        <v>3777572147.3204002</v>
      </c>
      <c r="D35" s="21">
        <f>-82028645.1002</f>
        <v>-82028645.100199997</v>
      </c>
      <c r="E35" s="21">
        <v>134340813.39089999</v>
      </c>
      <c r="F35" s="21">
        <v>261144733.74470001</v>
      </c>
      <c r="G35" s="22">
        <v>117357388.8214</v>
      </c>
      <c r="H35" s="22">
        <v>0</v>
      </c>
      <c r="I35" s="21">
        <f t="shared" si="0"/>
        <v>117357388.8214</v>
      </c>
      <c r="J35" s="21">
        <v>2273588017.0938001</v>
      </c>
      <c r="K35" s="26">
        <f t="shared" si="1"/>
        <v>6481974455.2709999</v>
      </c>
    </row>
    <row r="36" spans="1:11" x14ac:dyDescent="0.35">
      <c r="A36" s="19">
        <v>30</v>
      </c>
      <c r="B36" s="20" t="s">
        <v>115</v>
      </c>
      <c r="C36" s="21">
        <v>4765112521.2992001</v>
      </c>
      <c r="D36" s="21">
        <f>-83688581.4598</f>
        <v>-83688581.459800005</v>
      </c>
      <c r="E36" s="21">
        <v>169460454.2401</v>
      </c>
      <c r="F36" s="21">
        <v>362951642.32980001</v>
      </c>
      <c r="G36" s="22">
        <v>148037189.26589999</v>
      </c>
      <c r="H36" s="22">
        <v>0</v>
      </c>
      <c r="I36" s="21">
        <f t="shared" si="0"/>
        <v>148037189.26589999</v>
      </c>
      <c r="J36" s="21">
        <v>3593683806.5953999</v>
      </c>
      <c r="K36" s="26">
        <f t="shared" si="1"/>
        <v>8955557032.2705994</v>
      </c>
    </row>
    <row r="37" spans="1:11" x14ac:dyDescent="0.35">
      <c r="A37" s="19">
        <v>31</v>
      </c>
      <c r="B37" s="20" t="s">
        <v>116</v>
      </c>
      <c r="C37" s="21">
        <v>2987087092.7344999</v>
      </c>
      <c r="D37" s="21">
        <v>0</v>
      </c>
      <c r="E37" s="21">
        <v>106228999.48890001</v>
      </c>
      <c r="F37" s="21">
        <v>177347142.33129999</v>
      </c>
      <c r="G37" s="22">
        <v>92799482.7667</v>
      </c>
      <c r="H37" s="22">
        <f t="shared" si="2"/>
        <v>46399741.38335</v>
      </c>
      <c r="I37" s="21">
        <f t="shared" si="0"/>
        <v>46399741.38335</v>
      </c>
      <c r="J37" s="21">
        <v>1523155972.4126</v>
      </c>
      <c r="K37" s="26">
        <f t="shared" si="1"/>
        <v>4840218948.3506498</v>
      </c>
    </row>
    <row r="38" spans="1:11" x14ac:dyDescent="0.35">
      <c r="A38" s="19">
        <v>32</v>
      </c>
      <c r="B38" s="20" t="s">
        <v>117</v>
      </c>
      <c r="C38" s="21">
        <v>3702660046.2919002</v>
      </c>
      <c r="D38" s="21">
        <v>0</v>
      </c>
      <c r="E38" s="21">
        <v>131676733.873</v>
      </c>
      <c r="F38" s="21">
        <v>294526825.45859998</v>
      </c>
      <c r="G38" s="22">
        <v>115030103.4047</v>
      </c>
      <c r="H38" s="22">
        <f t="shared" si="2"/>
        <v>57515051.702349998</v>
      </c>
      <c r="I38" s="21">
        <f t="shared" si="0"/>
        <v>57515051.702349998</v>
      </c>
      <c r="J38" s="21">
        <v>4986041703.6506004</v>
      </c>
      <c r="K38" s="26">
        <f t="shared" si="1"/>
        <v>9172420360.9764519</v>
      </c>
    </row>
    <row r="39" spans="1:11" x14ac:dyDescent="0.35">
      <c r="A39" s="19">
        <v>33</v>
      </c>
      <c r="B39" s="20" t="s">
        <v>118</v>
      </c>
      <c r="C39" s="21">
        <v>3729151749.2845001</v>
      </c>
      <c r="D39" s="21">
        <f>-35989038.1701</f>
        <v>-35989038.170100003</v>
      </c>
      <c r="E39" s="21">
        <v>132618851.3996</v>
      </c>
      <c r="F39" s="21">
        <v>207323464.95109999</v>
      </c>
      <c r="G39" s="22">
        <v>115853118.0205</v>
      </c>
      <c r="H39" s="22">
        <v>0</v>
      </c>
      <c r="I39" s="21">
        <f t="shared" si="0"/>
        <v>115853118.0205</v>
      </c>
      <c r="J39" s="21">
        <v>1926709631.6187999</v>
      </c>
      <c r="K39" s="26">
        <f t="shared" si="1"/>
        <v>6075667777.1043997</v>
      </c>
    </row>
    <row r="40" spans="1:11" x14ac:dyDescent="0.35">
      <c r="A40" s="19">
        <v>34</v>
      </c>
      <c r="B40" s="20" t="s">
        <v>119</v>
      </c>
      <c r="C40" s="21">
        <v>2795011712.1946998</v>
      </c>
      <c r="D40" s="21">
        <v>0</v>
      </c>
      <c r="E40" s="21">
        <v>99398272.8081</v>
      </c>
      <c r="F40" s="21">
        <v>140714932.64680001</v>
      </c>
      <c r="G40" s="22">
        <v>86832299.5502</v>
      </c>
      <c r="H40" s="22">
        <v>0</v>
      </c>
      <c r="I40" s="21">
        <f t="shared" si="0"/>
        <v>86832299.5502</v>
      </c>
      <c r="J40" s="21">
        <v>1267994623.4265001</v>
      </c>
      <c r="K40" s="26">
        <f t="shared" si="1"/>
        <v>4389951840.6262999</v>
      </c>
    </row>
    <row r="41" spans="1:11" x14ac:dyDescent="0.35">
      <c r="A41" s="19">
        <v>35</v>
      </c>
      <c r="B41" s="20" t="s">
        <v>120</v>
      </c>
      <c r="C41" s="21">
        <v>2810139329.0977998</v>
      </c>
      <c r="D41" s="21">
        <v>0</v>
      </c>
      <c r="E41" s="21">
        <v>99936252.304000005</v>
      </c>
      <c r="F41" s="21">
        <v>145095060.653</v>
      </c>
      <c r="G41" s="22">
        <v>87302267.442399994</v>
      </c>
      <c r="H41" s="22">
        <v>0</v>
      </c>
      <c r="I41" s="21">
        <f t="shared" si="0"/>
        <v>87302267.442399994</v>
      </c>
      <c r="J41" s="21">
        <v>1325509159.6262</v>
      </c>
      <c r="K41" s="26">
        <f t="shared" si="1"/>
        <v>4467982069.1233997</v>
      </c>
    </row>
    <row r="42" spans="1:11" x14ac:dyDescent="0.35">
      <c r="A42" s="19">
        <v>36</v>
      </c>
      <c r="B42" s="20" t="s">
        <v>121</v>
      </c>
      <c r="C42" s="21">
        <v>2539148736.4183002</v>
      </c>
      <c r="D42" s="21">
        <v>0</v>
      </c>
      <c r="E42" s="21">
        <v>90299084.509399995</v>
      </c>
      <c r="F42" s="21">
        <v>144721147.417</v>
      </c>
      <c r="G42" s="22">
        <v>78883434.627599999</v>
      </c>
      <c r="H42" s="22">
        <v>0</v>
      </c>
      <c r="I42" s="21">
        <f t="shared" si="0"/>
        <v>78883434.627599999</v>
      </c>
      <c r="J42" s="21">
        <v>1325832906.6447999</v>
      </c>
      <c r="K42" s="26">
        <f t="shared" si="1"/>
        <v>4178885309.6170998</v>
      </c>
    </row>
    <row r="43" spans="1:11" x14ac:dyDescent="0.35">
      <c r="A43" s="19">
        <v>37</v>
      </c>
      <c r="B43" s="20" t="s">
        <v>930</v>
      </c>
      <c r="C43" s="21">
        <v>1121463999.4335001</v>
      </c>
      <c r="D43" s="21">
        <v>0</v>
      </c>
      <c r="E43" s="21">
        <v>39882331.825099997</v>
      </c>
      <c r="F43" s="21">
        <v>172072837.2022</v>
      </c>
      <c r="G43" s="22">
        <v>34840389.937799998</v>
      </c>
      <c r="H43" s="22">
        <v>0</v>
      </c>
      <c r="I43" s="21">
        <f t="shared" si="0"/>
        <v>34840389.937799998</v>
      </c>
      <c r="J43" s="21">
        <v>2401569207.3838</v>
      </c>
      <c r="K43" s="26">
        <f t="shared" si="1"/>
        <v>3769828765.7824001</v>
      </c>
    </row>
    <row r="44" spans="1:11" x14ac:dyDescent="0.35">
      <c r="A44" s="6"/>
      <c r="B44" s="6"/>
      <c r="C44" s="23">
        <f>SUM(C7:C43)</f>
        <v>123426305556.27722</v>
      </c>
      <c r="D44" s="23">
        <f>SUM(D7:D43)</f>
        <v>-1417109603.6643</v>
      </c>
      <c r="E44" s="23">
        <f t="shared" ref="E44:K44" si="3">SUM(E7:E43)</f>
        <v>4389377524.9284019</v>
      </c>
      <c r="F44" s="23">
        <f t="shared" si="3"/>
        <v>8510172164.5869999</v>
      </c>
      <c r="G44" s="23">
        <f t="shared" si="3"/>
        <v>3834470492.4360008</v>
      </c>
      <c r="H44" s="23">
        <f t="shared" si="3"/>
        <v>749256453.76240015</v>
      </c>
      <c r="I44" s="23">
        <f t="shared" si="3"/>
        <v>3085214038.6736002</v>
      </c>
      <c r="J44" s="23">
        <f t="shared" si="3"/>
        <v>81646998806.818802</v>
      </c>
      <c r="K44" s="23">
        <f t="shared" si="3"/>
        <v>219640958487.6207</v>
      </c>
    </row>
    <row r="46" spans="1:11" x14ac:dyDescent="0.35">
      <c r="H46" s="24"/>
      <c r="K46" s="27">
        <f>K44+H44-D44</f>
        <v>221807324545.04739</v>
      </c>
    </row>
  </sheetData>
  <mergeCells count="3">
    <mergeCell ref="A1:K1"/>
    <mergeCell ref="A2:K2"/>
    <mergeCell ref="A3:K3"/>
  </mergeCells>
  <pageMargins left="0.70833333333333304" right="0.70833333333333304" top="0.74791666666666701" bottom="0.74791666666666701" header="0.31458333333333299" footer="0.31458333333333299"/>
  <pageSetup paperSize="9" scale="51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0"/>
  <sheetViews>
    <sheetView tabSelected="1" topLeftCell="B1" zoomScaleSheetLayoutView="100" workbookViewId="0">
      <pane xSplit="3" ySplit="5" topLeftCell="E439" activePane="bottomRight" state="frozen"/>
      <selection pane="topRight" activeCell="B1" sqref="B1"/>
      <selection pane="bottomLeft" activeCell="B1" sqref="B1"/>
      <selection pane="bottomRight" activeCell="F442" sqref="F442"/>
    </sheetView>
  </sheetViews>
  <sheetFormatPr defaultColWidth="9.109375" defaultRowHeight="18" x14ac:dyDescent="0.35"/>
  <cols>
    <col min="1" max="2" width="9.109375" style="1" bestFit="1" customWidth="1"/>
    <col min="3" max="3" width="18.5546875" style="1" customWidth="1"/>
    <col min="4" max="4" width="25" style="1" customWidth="1"/>
    <col min="5" max="5" width="25.5546875" style="1" customWidth="1"/>
    <col min="6" max="6" width="24.5546875" style="1" customWidth="1"/>
    <col min="7" max="7" width="25.44140625" style="1" customWidth="1"/>
    <col min="8" max="8" width="9.109375" style="1" bestFit="1"/>
    <col min="9" max="16384" width="9.109375" style="1"/>
  </cols>
  <sheetData>
    <row r="1" spans="1:7" x14ac:dyDescent="0.35">
      <c r="A1" s="178" t="s">
        <v>17</v>
      </c>
      <c r="B1" s="178"/>
      <c r="C1" s="178"/>
      <c r="D1" s="178"/>
      <c r="E1" s="178"/>
      <c r="F1" s="178"/>
      <c r="G1" s="178"/>
    </row>
    <row r="2" spans="1:7" x14ac:dyDescent="0.35">
      <c r="A2" s="178" t="s">
        <v>62</v>
      </c>
      <c r="B2" s="178"/>
      <c r="C2" s="178"/>
      <c r="D2" s="178"/>
      <c r="E2" s="178"/>
      <c r="F2" s="178"/>
      <c r="G2" s="178"/>
    </row>
    <row r="3" spans="1:7" ht="55.5" customHeight="1" x14ac:dyDescent="0.35">
      <c r="A3" s="186" t="s">
        <v>955</v>
      </c>
      <c r="B3" s="186"/>
      <c r="C3" s="186"/>
      <c r="D3" s="186"/>
      <c r="E3" s="186"/>
      <c r="F3" s="186"/>
      <c r="G3" s="186"/>
    </row>
    <row r="4" spans="1:7" ht="52.8" x14ac:dyDescent="0.35">
      <c r="A4" s="4" t="s">
        <v>956</v>
      </c>
      <c r="B4" s="4"/>
      <c r="C4" s="4" t="s">
        <v>957</v>
      </c>
      <c r="D4" s="5" t="s">
        <v>958</v>
      </c>
      <c r="E4" s="5" t="s">
        <v>959</v>
      </c>
      <c r="F4" s="5" t="s">
        <v>960</v>
      </c>
      <c r="G4" s="5" t="s">
        <v>961</v>
      </c>
    </row>
    <row r="5" spans="1:7" x14ac:dyDescent="0.35">
      <c r="A5" s="6"/>
      <c r="B5" s="6"/>
      <c r="C5" s="6"/>
      <c r="D5" s="7" t="s">
        <v>27</v>
      </c>
      <c r="E5" s="7" t="s">
        <v>27</v>
      </c>
      <c r="F5" s="7" t="s">
        <v>27</v>
      </c>
      <c r="G5" s="7" t="s">
        <v>27</v>
      </c>
    </row>
    <row r="6" spans="1:7" x14ac:dyDescent="0.35">
      <c r="A6" s="6">
        <v>1</v>
      </c>
      <c r="B6" s="6">
        <v>1</v>
      </c>
      <c r="C6" s="6" t="s">
        <v>86</v>
      </c>
      <c r="D6" s="6" t="s">
        <v>132</v>
      </c>
      <c r="E6" s="8">
        <v>3937381.3317999998</v>
      </c>
      <c r="F6" s="8">
        <v>140024.06580000001</v>
      </c>
      <c r="G6" s="9">
        <f>E6+F6</f>
        <v>4077405.3975999998</v>
      </c>
    </row>
    <row r="7" spans="1:7" x14ac:dyDescent="0.35">
      <c r="A7" s="6">
        <v>2</v>
      </c>
      <c r="B7" s="6">
        <v>2</v>
      </c>
      <c r="C7" s="6" t="s">
        <v>86</v>
      </c>
      <c r="D7" s="6" t="s">
        <v>134</v>
      </c>
      <c r="E7" s="8">
        <v>6569007.8262999998</v>
      </c>
      <c r="F7" s="8">
        <v>233611.91269999999</v>
      </c>
      <c r="G7" s="9">
        <f t="shared" ref="G7:G24" si="0">E7+F7</f>
        <v>6802619.7390000001</v>
      </c>
    </row>
    <row r="8" spans="1:7" x14ac:dyDescent="0.35">
      <c r="A8" s="6">
        <v>3</v>
      </c>
      <c r="B8" s="6">
        <v>3</v>
      </c>
      <c r="C8" s="6" t="s">
        <v>86</v>
      </c>
      <c r="D8" s="6" t="s">
        <v>136</v>
      </c>
      <c r="E8" s="8">
        <v>4622020.2526000002</v>
      </c>
      <c r="F8" s="8">
        <v>164371.70120000001</v>
      </c>
      <c r="G8" s="9">
        <f t="shared" si="0"/>
        <v>4786391.9538000003</v>
      </c>
    </row>
    <row r="9" spans="1:7" x14ac:dyDescent="0.35">
      <c r="A9" s="6">
        <v>4</v>
      </c>
      <c r="B9" s="6">
        <v>4</v>
      </c>
      <c r="C9" s="6" t="s">
        <v>86</v>
      </c>
      <c r="D9" s="6" t="s">
        <v>138</v>
      </c>
      <c r="E9" s="8">
        <v>4709338.0455</v>
      </c>
      <c r="F9" s="8">
        <v>167476.96109999999</v>
      </c>
      <c r="G9" s="9">
        <f t="shared" si="0"/>
        <v>4876815.0066</v>
      </c>
    </row>
    <row r="10" spans="1:7" x14ac:dyDescent="0.35">
      <c r="A10" s="6">
        <v>5</v>
      </c>
      <c r="B10" s="6">
        <v>5</v>
      </c>
      <c r="C10" s="6" t="s">
        <v>86</v>
      </c>
      <c r="D10" s="6" t="s">
        <v>140</v>
      </c>
      <c r="E10" s="8">
        <v>4286419.9504000004</v>
      </c>
      <c r="F10" s="8">
        <v>152436.8351</v>
      </c>
      <c r="G10" s="9">
        <f t="shared" si="0"/>
        <v>4438856.7855000002</v>
      </c>
    </row>
    <row r="11" spans="1:7" x14ac:dyDescent="0.35">
      <c r="A11" s="6">
        <v>6</v>
      </c>
      <c r="B11" s="6">
        <v>6</v>
      </c>
      <c r="C11" s="6" t="s">
        <v>86</v>
      </c>
      <c r="D11" s="6" t="s">
        <v>142</v>
      </c>
      <c r="E11" s="8">
        <v>4426763.8563000001</v>
      </c>
      <c r="F11" s="8">
        <v>157427.84890000001</v>
      </c>
      <c r="G11" s="9">
        <f t="shared" si="0"/>
        <v>4584191.7051999997</v>
      </c>
    </row>
    <row r="12" spans="1:7" x14ac:dyDescent="0.35">
      <c r="A12" s="6">
        <v>7</v>
      </c>
      <c r="B12" s="6">
        <v>7</v>
      </c>
      <c r="C12" s="6" t="s">
        <v>86</v>
      </c>
      <c r="D12" s="6" t="s">
        <v>143</v>
      </c>
      <c r="E12" s="8">
        <v>4295146.6292000003</v>
      </c>
      <c r="F12" s="8">
        <v>152747.17970000001</v>
      </c>
      <c r="G12" s="9">
        <f t="shared" si="0"/>
        <v>4447893.8089000005</v>
      </c>
    </row>
    <row r="13" spans="1:7" x14ac:dyDescent="0.35">
      <c r="A13" s="6">
        <v>8</v>
      </c>
      <c r="B13" s="6">
        <v>8</v>
      </c>
      <c r="C13" s="6" t="s">
        <v>86</v>
      </c>
      <c r="D13" s="6" t="s">
        <v>145</v>
      </c>
      <c r="E13" s="8">
        <v>4188035.7911999999</v>
      </c>
      <c r="F13" s="8">
        <v>148938.02489999999</v>
      </c>
      <c r="G13" s="9">
        <f t="shared" si="0"/>
        <v>4336973.8160999995</v>
      </c>
    </row>
    <row r="14" spans="1:7" x14ac:dyDescent="0.35">
      <c r="A14" s="6">
        <v>9</v>
      </c>
      <c r="B14" s="6">
        <v>9</v>
      </c>
      <c r="C14" s="6" t="s">
        <v>86</v>
      </c>
      <c r="D14" s="6" t="s">
        <v>147</v>
      </c>
      <c r="E14" s="8">
        <v>4518294.2197000002</v>
      </c>
      <c r="F14" s="8">
        <v>160682.91930000001</v>
      </c>
      <c r="G14" s="9">
        <f t="shared" si="0"/>
        <v>4678977.1390000004</v>
      </c>
    </row>
    <row r="15" spans="1:7" x14ac:dyDescent="0.35">
      <c r="A15" s="6">
        <v>10</v>
      </c>
      <c r="B15" s="6">
        <v>10</v>
      </c>
      <c r="C15" s="6" t="s">
        <v>86</v>
      </c>
      <c r="D15" s="6" t="s">
        <v>149</v>
      </c>
      <c r="E15" s="8">
        <v>4585154.3946000002</v>
      </c>
      <c r="F15" s="8">
        <v>163060.65030000001</v>
      </c>
      <c r="G15" s="9">
        <f t="shared" si="0"/>
        <v>4748215.0449000001</v>
      </c>
    </row>
    <row r="16" spans="1:7" x14ac:dyDescent="0.35">
      <c r="A16" s="6">
        <v>11</v>
      </c>
      <c r="B16" s="6">
        <v>11</v>
      </c>
      <c r="C16" s="6" t="s">
        <v>86</v>
      </c>
      <c r="D16" s="6" t="s">
        <v>151</v>
      </c>
      <c r="E16" s="8">
        <v>5014233.0904999999</v>
      </c>
      <c r="F16" s="8">
        <v>178319.86410000001</v>
      </c>
      <c r="G16" s="9">
        <f t="shared" si="0"/>
        <v>5192552.9545999998</v>
      </c>
    </row>
    <row r="17" spans="1:7" x14ac:dyDescent="0.35">
      <c r="A17" s="6">
        <v>12</v>
      </c>
      <c r="B17" s="6">
        <v>12</v>
      </c>
      <c r="C17" s="6" t="s">
        <v>86</v>
      </c>
      <c r="D17" s="6" t="s">
        <v>153</v>
      </c>
      <c r="E17" s="8">
        <v>4827815.0933999997</v>
      </c>
      <c r="F17" s="8">
        <v>171690.32949999999</v>
      </c>
      <c r="G17" s="9">
        <f t="shared" si="0"/>
        <v>4999505.4228999997</v>
      </c>
    </row>
    <row r="18" spans="1:7" x14ac:dyDescent="0.35">
      <c r="A18" s="6">
        <v>13</v>
      </c>
      <c r="B18" s="6">
        <v>13</v>
      </c>
      <c r="C18" s="6" t="s">
        <v>86</v>
      </c>
      <c r="D18" s="6" t="s">
        <v>155</v>
      </c>
      <c r="E18" s="8">
        <v>3686626.0954999998</v>
      </c>
      <c r="F18" s="8">
        <v>131106.5227</v>
      </c>
      <c r="G18" s="9">
        <f t="shared" si="0"/>
        <v>3817732.6181999999</v>
      </c>
    </row>
    <row r="19" spans="1:7" x14ac:dyDescent="0.35">
      <c r="A19" s="6">
        <v>14</v>
      </c>
      <c r="B19" s="6">
        <v>14</v>
      </c>
      <c r="C19" s="6" t="s">
        <v>86</v>
      </c>
      <c r="D19" s="6" t="s">
        <v>157</v>
      </c>
      <c r="E19" s="8">
        <v>3483358.1025999999</v>
      </c>
      <c r="F19" s="8">
        <v>123877.75599999999</v>
      </c>
      <c r="G19" s="9">
        <f t="shared" si="0"/>
        <v>3607235.8585999999</v>
      </c>
    </row>
    <row r="20" spans="1:7" x14ac:dyDescent="0.35">
      <c r="A20" s="6">
        <v>15</v>
      </c>
      <c r="B20" s="6">
        <v>15</v>
      </c>
      <c r="C20" s="6" t="s">
        <v>86</v>
      </c>
      <c r="D20" s="6" t="s">
        <v>159</v>
      </c>
      <c r="E20" s="8">
        <v>3627196.1105</v>
      </c>
      <c r="F20" s="8">
        <v>128993.02959999999</v>
      </c>
      <c r="G20" s="9">
        <f t="shared" si="0"/>
        <v>3756189.1401</v>
      </c>
    </row>
    <row r="21" spans="1:7" x14ac:dyDescent="0.35">
      <c r="A21" s="6">
        <v>16</v>
      </c>
      <c r="B21" s="6">
        <v>16</v>
      </c>
      <c r="C21" s="6" t="s">
        <v>86</v>
      </c>
      <c r="D21" s="6" t="s">
        <v>161</v>
      </c>
      <c r="E21" s="8">
        <v>5406979.7150999997</v>
      </c>
      <c r="F21" s="8">
        <v>192287.0099</v>
      </c>
      <c r="G21" s="9">
        <f t="shared" si="0"/>
        <v>5599266.7249999996</v>
      </c>
    </row>
    <row r="22" spans="1:7" x14ac:dyDescent="0.35">
      <c r="A22" s="6">
        <v>17</v>
      </c>
      <c r="B22" s="6">
        <v>17</v>
      </c>
      <c r="C22" s="6" t="s">
        <v>86</v>
      </c>
      <c r="D22" s="6" t="s">
        <v>163</v>
      </c>
      <c r="E22" s="8">
        <v>4671947.6595000001</v>
      </c>
      <c r="F22" s="8">
        <v>166147.25649999999</v>
      </c>
      <c r="G22" s="9">
        <f t="shared" si="0"/>
        <v>4838094.9160000002</v>
      </c>
    </row>
    <row r="23" spans="1:7" x14ac:dyDescent="0.35">
      <c r="A23" s="6">
        <v>18</v>
      </c>
      <c r="B23" s="6">
        <v>18</v>
      </c>
      <c r="C23" s="6" t="s">
        <v>87</v>
      </c>
      <c r="D23" s="6" t="s">
        <v>168</v>
      </c>
      <c r="E23" s="8">
        <v>4791234.773</v>
      </c>
      <c r="F23" s="8">
        <v>170389.43309999999</v>
      </c>
      <c r="G23" s="9">
        <f t="shared" si="0"/>
        <v>4961624.2061000001</v>
      </c>
    </row>
    <row r="24" spans="1:7" x14ac:dyDescent="0.35">
      <c r="A24" s="6">
        <v>19</v>
      </c>
      <c r="B24" s="6">
        <v>19</v>
      </c>
      <c r="C24" s="6" t="s">
        <v>87</v>
      </c>
      <c r="D24" s="6" t="s">
        <v>170</v>
      </c>
      <c r="E24" s="8">
        <v>5853199.4496999998</v>
      </c>
      <c r="F24" s="8">
        <v>208155.80600000001</v>
      </c>
      <c r="G24" s="9">
        <f t="shared" si="0"/>
        <v>6061355.2556999996</v>
      </c>
    </row>
    <row r="25" spans="1:7" x14ac:dyDescent="0.35">
      <c r="A25" s="6">
        <v>20</v>
      </c>
      <c r="B25" s="6">
        <v>20</v>
      </c>
      <c r="C25" s="6" t="s">
        <v>87</v>
      </c>
      <c r="D25" s="6" t="s">
        <v>171</v>
      </c>
      <c r="E25" s="8">
        <v>4984001.0082</v>
      </c>
      <c r="F25" s="8">
        <v>177244.72839999999</v>
      </c>
      <c r="G25" s="9">
        <f t="shared" ref="G25:G82" si="1">E25+F25</f>
        <v>5161245.7366000004</v>
      </c>
    </row>
    <row r="26" spans="1:7" x14ac:dyDescent="0.35">
      <c r="A26" s="6">
        <v>21</v>
      </c>
      <c r="B26" s="6">
        <v>21</v>
      </c>
      <c r="C26" s="6" t="s">
        <v>87</v>
      </c>
      <c r="D26" s="6" t="s">
        <v>173</v>
      </c>
      <c r="E26" s="8">
        <v>4363564.6951000001</v>
      </c>
      <c r="F26" s="8">
        <v>155180.31359999999</v>
      </c>
      <c r="G26" s="9">
        <f t="shared" si="1"/>
        <v>4518745.0087000001</v>
      </c>
    </row>
    <row r="27" spans="1:7" x14ac:dyDescent="0.35">
      <c r="A27" s="6">
        <v>22</v>
      </c>
      <c r="B27" s="6">
        <v>22</v>
      </c>
      <c r="C27" s="6" t="s">
        <v>87</v>
      </c>
      <c r="D27" s="6" t="s">
        <v>175</v>
      </c>
      <c r="E27" s="8">
        <v>4317903.6330000004</v>
      </c>
      <c r="F27" s="8">
        <v>153556.4811</v>
      </c>
      <c r="G27" s="9">
        <f t="shared" si="1"/>
        <v>4471460.1141000008</v>
      </c>
    </row>
    <row r="28" spans="1:7" x14ac:dyDescent="0.35">
      <c r="A28" s="6">
        <v>23</v>
      </c>
      <c r="B28" s="6">
        <v>23</v>
      </c>
      <c r="C28" s="6" t="s">
        <v>87</v>
      </c>
      <c r="D28" s="6" t="s">
        <v>177</v>
      </c>
      <c r="E28" s="8">
        <v>4616461.1973000001</v>
      </c>
      <c r="F28" s="8">
        <v>164174.00599999999</v>
      </c>
      <c r="G28" s="9">
        <f t="shared" si="1"/>
        <v>4780635.2033000002</v>
      </c>
    </row>
    <row r="29" spans="1:7" x14ac:dyDescent="0.35">
      <c r="A29" s="6">
        <v>24</v>
      </c>
      <c r="B29" s="6">
        <v>24</v>
      </c>
      <c r="C29" s="6" t="s">
        <v>87</v>
      </c>
      <c r="D29" s="6" t="s">
        <v>179</v>
      </c>
      <c r="E29" s="8">
        <v>5028433.0891000004</v>
      </c>
      <c r="F29" s="8">
        <v>178824.85490000001</v>
      </c>
      <c r="G29" s="9">
        <f t="shared" si="1"/>
        <v>5207257.9440000001</v>
      </c>
    </row>
    <row r="30" spans="1:7" x14ac:dyDescent="0.35">
      <c r="A30" s="6">
        <v>25</v>
      </c>
      <c r="B30" s="6">
        <v>25</v>
      </c>
      <c r="C30" s="6" t="s">
        <v>87</v>
      </c>
      <c r="D30" s="6" t="s">
        <v>181</v>
      </c>
      <c r="E30" s="8">
        <v>5260160.4797</v>
      </c>
      <c r="F30" s="8">
        <v>187065.7157</v>
      </c>
      <c r="G30" s="9">
        <f t="shared" si="1"/>
        <v>5447226.1953999996</v>
      </c>
    </row>
    <row r="31" spans="1:7" x14ac:dyDescent="0.35">
      <c r="A31" s="6">
        <v>26</v>
      </c>
      <c r="B31" s="6">
        <v>26</v>
      </c>
      <c r="C31" s="6" t="s">
        <v>87</v>
      </c>
      <c r="D31" s="6" t="s">
        <v>183</v>
      </c>
      <c r="E31" s="8">
        <v>4573447.8192999996</v>
      </c>
      <c r="F31" s="8">
        <v>162644.33240000001</v>
      </c>
      <c r="G31" s="9">
        <f t="shared" si="1"/>
        <v>4736092.1516999993</v>
      </c>
    </row>
    <row r="32" spans="1:7" x14ac:dyDescent="0.35">
      <c r="A32" s="6">
        <v>27</v>
      </c>
      <c r="B32" s="6">
        <v>27</v>
      </c>
      <c r="C32" s="6" t="s">
        <v>87</v>
      </c>
      <c r="D32" s="6" t="s">
        <v>185</v>
      </c>
      <c r="E32" s="8">
        <v>4094921.0721</v>
      </c>
      <c r="F32" s="8">
        <v>145626.61050000001</v>
      </c>
      <c r="G32" s="9">
        <f t="shared" si="1"/>
        <v>4240547.6825999999</v>
      </c>
    </row>
    <row r="33" spans="1:7" x14ac:dyDescent="0.35">
      <c r="A33" s="6">
        <v>28</v>
      </c>
      <c r="B33" s="6">
        <v>28</v>
      </c>
      <c r="C33" s="6" t="s">
        <v>87</v>
      </c>
      <c r="D33" s="6" t="s">
        <v>187</v>
      </c>
      <c r="E33" s="8">
        <v>4161355.4311000002</v>
      </c>
      <c r="F33" s="8">
        <v>147989.19829999999</v>
      </c>
      <c r="G33" s="9">
        <f t="shared" si="1"/>
        <v>4309344.6294</v>
      </c>
    </row>
    <row r="34" spans="1:7" x14ac:dyDescent="0.35">
      <c r="A34" s="6">
        <v>29</v>
      </c>
      <c r="B34" s="6">
        <v>29</v>
      </c>
      <c r="C34" s="6" t="s">
        <v>87</v>
      </c>
      <c r="D34" s="6" t="s">
        <v>189</v>
      </c>
      <c r="E34" s="8">
        <v>4074234.8607000001</v>
      </c>
      <c r="F34" s="8">
        <v>144890.95209999999</v>
      </c>
      <c r="G34" s="9">
        <f t="shared" si="1"/>
        <v>4219125.8128000004</v>
      </c>
    </row>
    <row r="35" spans="1:7" x14ac:dyDescent="0.35">
      <c r="A35" s="6">
        <v>30</v>
      </c>
      <c r="B35" s="6">
        <v>30</v>
      </c>
      <c r="C35" s="6" t="s">
        <v>87</v>
      </c>
      <c r="D35" s="6" t="s">
        <v>191</v>
      </c>
      <c r="E35" s="8">
        <v>4724162.9119999995</v>
      </c>
      <c r="F35" s="8">
        <v>168004.174</v>
      </c>
      <c r="G35" s="9">
        <f t="shared" si="1"/>
        <v>4892167.0859999992</v>
      </c>
    </row>
    <row r="36" spans="1:7" x14ac:dyDescent="0.35">
      <c r="A36" s="6">
        <v>31</v>
      </c>
      <c r="B36" s="6">
        <v>31</v>
      </c>
      <c r="C36" s="6" t="s">
        <v>87</v>
      </c>
      <c r="D36" s="6" t="s">
        <v>193</v>
      </c>
      <c r="E36" s="8">
        <v>4579796.1628999999</v>
      </c>
      <c r="F36" s="8">
        <v>162870.0969</v>
      </c>
      <c r="G36" s="9">
        <f t="shared" si="1"/>
        <v>4742666.2598000001</v>
      </c>
    </row>
    <row r="37" spans="1:7" x14ac:dyDescent="0.35">
      <c r="A37" s="6">
        <v>32</v>
      </c>
      <c r="B37" s="6">
        <v>32</v>
      </c>
      <c r="C37" s="6" t="s">
        <v>87</v>
      </c>
      <c r="D37" s="6" t="s">
        <v>195</v>
      </c>
      <c r="E37" s="8">
        <v>4370227.4801000003</v>
      </c>
      <c r="F37" s="8">
        <v>155417.2605</v>
      </c>
      <c r="G37" s="9">
        <f t="shared" si="1"/>
        <v>4525644.7406000001</v>
      </c>
    </row>
    <row r="38" spans="1:7" x14ac:dyDescent="0.35">
      <c r="A38" s="6">
        <v>33</v>
      </c>
      <c r="B38" s="6">
        <v>33</v>
      </c>
      <c r="C38" s="6" t="s">
        <v>87</v>
      </c>
      <c r="D38" s="6" t="s">
        <v>197</v>
      </c>
      <c r="E38" s="8">
        <v>4071413.0759000001</v>
      </c>
      <c r="F38" s="8">
        <v>144790.6017</v>
      </c>
      <c r="G38" s="9">
        <f t="shared" si="1"/>
        <v>4216203.6776000001</v>
      </c>
    </row>
    <row r="39" spans="1:7" x14ac:dyDescent="0.35">
      <c r="A39" s="6">
        <v>34</v>
      </c>
      <c r="B39" s="6">
        <v>34</v>
      </c>
      <c r="C39" s="6" t="s">
        <v>87</v>
      </c>
      <c r="D39" s="6" t="s">
        <v>199</v>
      </c>
      <c r="E39" s="8">
        <v>3869295.9759999998</v>
      </c>
      <c r="F39" s="8">
        <v>137602.764</v>
      </c>
      <c r="G39" s="9">
        <f t="shared" si="1"/>
        <v>4006898.7399999998</v>
      </c>
    </row>
    <row r="40" spans="1:7" x14ac:dyDescent="0.35">
      <c r="A40" s="6">
        <v>35</v>
      </c>
      <c r="B40" s="6">
        <v>35</v>
      </c>
      <c r="C40" s="6" t="s">
        <v>87</v>
      </c>
      <c r="D40" s="6" t="s">
        <v>201</v>
      </c>
      <c r="E40" s="8">
        <v>4383275.3509</v>
      </c>
      <c r="F40" s="8">
        <v>155881.27849999999</v>
      </c>
      <c r="G40" s="9">
        <f t="shared" si="1"/>
        <v>4539156.6294</v>
      </c>
    </row>
    <row r="41" spans="1:7" x14ac:dyDescent="0.35">
      <c r="A41" s="6">
        <v>36</v>
      </c>
      <c r="B41" s="6">
        <v>36</v>
      </c>
      <c r="C41" s="6" t="s">
        <v>87</v>
      </c>
      <c r="D41" s="6" t="s">
        <v>203</v>
      </c>
      <c r="E41" s="8">
        <v>5517307.1778999995</v>
      </c>
      <c r="F41" s="8">
        <v>196210.55669999999</v>
      </c>
      <c r="G41" s="9">
        <f t="shared" si="1"/>
        <v>5713517.7345999992</v>
      </c>
    </row>
    <row r="42" spans="1:7" x14ac:dyDescent="0.35">
      <c r="A42" s="6">
        <v>37</v>
      </c>
      <c r="B42" s="6">
        <v>37</v>
      </c>
      <c r="C42" s="6" t="s">
        <v>87</v>
      </c>
      <c r="D42" s="6" t="s">
        <v>205</v>
      </c>
      <c r="E42" s="8">
        <v>4727123.2027000003</v>
      </c>
      <c r="F42" s="8">
        <v>168109.45</v>
      </c>
      <c r="G42" s="9">
        <f t="shared" si="1"/>
        <v>4895232.6527000004</v>
      </c>
    </row>
    <row r="43" spans="1:7" x14ac:dyDescent="0.35">
      <c r="A43" s="6">
        <v>38</v>
      </c>
      <c r="B43" s="6">
        <v>38</v>
      </c>
      <c r="C43" s="6" t="s">
        <v>87</v>
      </c>
      <c r="D43" s="6" t="s">
        <v>207</v>
      </c>
      <c r="E43" s="8">
        <v>4580939.0252999999</v>
      </c>
      <c r="F43" s="8">
        <v>162910.7402</v>
      </c>
      <c r="G43" s="9">
        <f t="shared" si="1"/>
        <v>4743849.7654999997</v>
      </c>
    </row>
    <row r="44" spans="1:7" x14ac:dyDescent="0.35">
      <c r="A44" s="6">
        <v>39</v>
      </c>
      <c r="B44" s="6">
        <v>39</v>
      </c>
      <c r="C44" s="6" t="s">
        <v>88</v>
      </c>
      <c r="D44" s="6" t="s">
        <v>212</v>
      </c>
      <c r="E44" s="8">
        <v>4398784.4095999999</v>
      </c>
      <c r="F44" s="8">
        <v>156432.82310000001</v>
      </c>
      <c r="G44" s="9">
        <f t="shared" si="1"/>
        <v>4555217.2326999996</v>
      </c>
    </row>
    <row r="45" spans="1:7" x14ac:dyDescent="0.35">
      <c r="A45" s="6">
        <v>40</v>
      </c>
      <c r="B45" s="6">
        <v>40</v>
      </c>
      <c r="C45" s="6" t="s">
        <v>88</v>
      </c>
      <c r="D45" s="6" t="s">
        <v>213</v>
      </c>
      <c r="E45" s="8">
        <v>3434564.1787999999</v>
      </c>
      <c r="F45" s="8">
        <v>122142.5104</v>
      </c>
      <c r="G45" s="9">
        <f t="shared" si="1"/>
        <v>3556706.6891999999</v>
      </c>
    </row>
    <row r="46" spans="1:7" x14ac:dyDescent="0.35">
      <c r="A46" s="6">
        <v>41</v>
      </c>
      <c r="B46" s="6">
        <v>41</v>
      </c>
      <c r="C46" s="6" t="s">
        <v>88</v>
      </c>
      <c r="D46" s="6" t="s">
        <v>215</v>
      </c>
      <c r="E46" s="8">
        <v>4534597.7156999996</v>
      </c>
      <c r="F46" s="8">
        <v>161262.7163</v>
      </c>
      <c r="G46" s="9">
        <f t="shared" si="1"/>
        <v>4695860.432</v>
      </c>
    </row>
    <row r="47" spans="1:7" x14ac:dyDescent="0.35">
      <c r="A47" s="6">
        <v>42</v>
      </c>
      <c r="B47" s="6">
        <v>42</v>
      </c>
      <c r="C47" s="6" t="s">
        <v>88</v>
      </c>
      <c r="D47" s="6" t="s">
        <v>217</v>
      </c>
      <c r="E47" s="8">
        <v>3476284.2031999999</v>
      </c>
      <c r="F47" s="8">
        <v>123626.1888</v>
      </c>
      <c r="G47" s="9">
        <f t="shared" si="1"/>
        <v>3599910.392</v>
      </c>
    </row>
    <row r="48" spans="1:7" x14ac:dyDescent="0.35">
      <c r="A48" s="6">
        <v>43</v>
      </c>
      <c r="B48" s="6">
        <v>43</v>
      </c>
      <c r="C48" s="6" t="s">
        <v>88</v>
      </c>
      <c r="D48" s="6" t="s">
        <v>219</v>
      </c>
      <c r="E48" s="8">
        <v>4671555.1448999997</v>
      </c>
      <c r="F48" s="8">
        <v>166133.2977</v>
      </c>
      <c r="G48" s="9">
        <f t="shared" si="1"/>
        <v>4837688.4425999997</v>
      </c>
    </row>
    <row r="49" spans="1:7" x14ac:dyDescent="0.35">
      <c r="A49" s="6">
        <v>44</v>
      </c>
      <c r="B49" s="6">
        <v>44</v>
      </c>
      <c r="C49" s="6" t="s">
        <v>88</v>
      </c>
      <c r="D49" s="6" t="s">
        <v>221</v>
      </c>
      <c r="E49" s="8">
        <v>4071786.5452999999</v>
      </c>
      <c r="F49" s="8">
        <v>144803.88329999999</v>
      </c>
      <c r="G49" s="9">
        <f t="shared" si="1"/>
        <v>4216590.4286000002</v>
      </c>
    </row>
    <row r="50" spans="1:7" x14ac:dyDescent="0.35">
      <c r="A50" s="6">
        <v>45</v>
      </c>
      <c r="B50" s="6">
        <v>45</v>
      </c>
      <c r="C50" s="6" t="s">
        <v>88</v>
      </c>
      <c r="D50" s="6" t="s">
        <v>223</v>
      </c>
      <c r="E50" s="8">
        <v>4618115.1048999997</v>
      </c>
      <c r="F50" s="8">
        <v>164232.82339999999</v>
      </c>
      <c r="G50" s="9">
        <f t="shared" si="1"/>
        <v>4782347.9282999998</v>
      </c>
    </row>
    <row r="51" spans="1:7" x14ac:dyDescent="0.35">
      <c r="A51" s="6">
        <v>46</v>
      </c>
      <c r="B51" s="6">
        <v>46</v>
      </c>
      <c r="C51" s="6" t="s">
        <v>88</v>
      </c>
      <c r="D51" s="6" t="s">
        <v>225</v>
      </c>
      <c r="E51" s="8">
        <v>3700260.3788999999</v>
      </c>
      <c r="F51" s="8">
        <v>131591.39509999999</v>
      </c>
      <c r="G51" s="9">
        <f t="shared" si="1"/>
        <v>3831851.7739999997</v>
      </c>
    </row>
    <row r="52" spans="1:7" x14ac:dyDescent="0.35">
      <c r="A52" s="6">
        <v>47</v>
      </c>
      <c r="B52" s="6">
        <v>47</v>
      </c>
      <c r="C52" s="6" t="s">
        <v>88</v>
      </c>
      <c r="D52" s="6" t="s">
        <v>227</v>
      </c>
      <c r="E52" s="8">
        <v>4294280.2015000004</v>
      </c>
      <c r="F52" s="8">
        <v>152716.36720000001</v>
      </c>
      <c r="G52" s="9">
        <f t="shared" si="1"/>
        <v>4446996.5687000006</v>
      </c>
    </row>
    <row r="53" spans="1:7" x14ac:dyDescent="0.35">
      <c r="A53" s="6">
        <v>48</v>
      </c>
      <c r="B53" s="6">
        <v>48</v>
      </c>
      <c r="C53" s="6" t="s">
        <v>88</v>
      </c>
      <c r="D53" s="6" t="s">
        <v>229</v>
      </c>
      <c r="E53" s="8">
        <v>4671978.0560999997</v>
      </c>
      <c r="F53" s="8">
        <v>166148.33749999999</v>
      </c>
      <c r="G53" s="9">
        <f t="shared" si="1"/>
        <v>4838126.3936000001</v>
      </c>
    </row>
    <row r="54" spans="1:7" x14ac:dyDescent="0.35">
      <c r="A54" s="6">
        <v>49</v>
      </c>
      <c r="B54" s="6">
        <v>49</v>
      </c>
      <c r="C54" s="6" t="s">
        <v>88</v>
      </c>
      <c r="D54" s="6" t="s">
        <v>231</v>
      </c>
      <c r="E54" s="8">
        <v>3595683.6822000002</v>
      </c>
      <c r="F54" s="8">
        <v>127872.3613</v>
      </c>
      <c r="G54" s="9">
        <f t="shared" si="1"/>
        <v>3723556.0435000001</v>
      </c>
    </row>
    <row r="55" spans="1:7" x14ac:dyDescent="0.35">
      <c r="A55" s="6">
        <v>50</v>
      </c>
      <c r="B55" s="6">
        <v>50</v>
      </c>
      <c r="C55" s="6" t="s">
        <v>88</v>
      </c>
      <c r="D55" s="6" t="s">
        <v>233</v>
      </c>
      <c r="E55" s="8">
        <v>4253047.6749</v>
      </c>
      <c r="F55" s="8">
        <v>151250.02559999999</v>
      </c>
      <c r="G55" s="9">
        <f t="shared" si="1"/>
        <v>4404297.7005000003</v>
      </c>
    </row>
    <row r="56" spans="1:7" x14ac:dyDescent="0.35">
      <c r="A56" s="6">
        <v>51</v>
      </c>
      <c r="B56" s="6">
        <v>51</v>
      </c>
      <c r="C56" s="6" t="s">
        <v>88</v>
      </c>
      <c r="D56" s="6" t="s">
        <v>235</v>
      </c>
      <c r="E56" s="8">
        <v>4254246.7923999997</v>
      </c>
      <c r="F56" s="8">
        <v>151292.66949999999</v>
      </c>
      <c r="G56" s="9">
        <f t="shared" si="1"/>
        <v>4405539.4618999995</v>
      </c>
    </row>
    <row r="57" spans="1:7" x14ac:dyDescent="0.35">
      <c r="A57" s="6">
        <v>52</v>
      </c>
      <c r="B57" s="6">
        <v>52</v>
      </c>
      <c r="C57" s="6" t="s">
        <v>88</v>
      </c>
      <c r="D57" s="6" t="s">
        <v>237</v>
      </c>
      <c r="E57" s="8">
        <v>4387622.7012999998</v>
      </c>
      <c r="F57" s="8">
        <v>156035.88219999999</v>
      </c>
      <c r="G57" s="9">
        <f t="shared" si="1"/>
        <v>4543658.5834999997</v>
      </c>
    </row>
    <row r="58" spans="1:7" x14ac:dyDescent="0.35">
      <c r="A58" s="6">
        <v>53</v>
      </c>
      <c r="B58" s="6">
        <v>53</v>
      </c>
      <c r="C58" s="6" t="s">
        <v>88</v>
      </c>
      <c r="D58" s="6" t="s">
        <v>239</v>
      </c>
      <c r="E58" s="8">
        <v>4008523.3198000002</v>
      </c>
      <c r="F58" s="8">
        <v>142554.06969999999</v>
      </c>
      <c r="G58" s="9">
        <f t="shared" si="1"/>
        <v>4151077.3895</v>
      </c>
    </row>
    <row r="59" spans="1:7" x14ac:dyDescent="0.35">
      <c r="A59" s="6">
        <v>54</v>
      </c>
      <c r="B59" s="6">
        <v>54</v>
      </c>
      <c r="C59" s="6" t="s">
        <v>88</v>
      </c>
      <c r="D59" s="6" t="s">
        <v>241</v>
      </c>
      <c r="E59" s="8">
        <v>4092904.2420000001</v>
      </c>
      <c r="F59" s="8">
        <v>145554.88649999999</v>
      </c>
      <c r="G59" s="9">
        <f t="shared" si="1"/>
        <v>4238459.1284999996</v>
      </c>
    </row>
    <row r="60" spans="1:7" x14ac:dyDescent="0.35">
      <c r="A60" s="6">
        <v>55</v>
      </c>
      <c r="B60" s="6">
        <v>55</v>
      </c>
      <c r="C60" s="6" t="s">
        <v>88</v>
      </c>
      <c r="D60" s="6" t="s">
        <v>243</v>
      </c>
      <c r="E60" s="8">
        <v>3820482.8166</v>
      </c>
      <c r="F60" s="8">
        <v>135866.83429999999</v>
      </c>
      <c r="G60" s="9">
        <f t="shared" si="1"/>
        <v>3956349.6508999998</v>
      </c>
    </row>
    <row r="61" spans="1:7" x14ac:dyDescent="0.35">
      <c r="A61" s="6">
        <v>56</v>
      </c>
      <c r="B61" s="6">
        <v>56</v>
      </c>
      <c r="C61" s="6" t="s">
        <v>88</v>
      </c>
      <c r="D61" s="6" t="s">
        <v>245</v>
      </c>
      <c r="E61" s="8">
        <v>4746585.4214000003</v>
      </c>
      <c r="F61" s="8">
        <v>168801.57980000001</v>
      </c>
      <c r="G61" s="9">
        <f t="shared" si="1"/>
        <v>4915387.0012000008</v>
      </c>
    </row>
    <row r="62" spans="1:7" x14ac:dyDescent="0.35">
      <c r="A62" s="6">
        <v>57</v>
      </c>
      <c r="B62" s="6">
        <v>57</v>
      </c>
      <c r="C62" s="6" t="s">
        <v>88</v>
      </c>
      <c r="D62" s="6" t="s">
        <v>247</v>
      </c>
      <c r="E62" s="8">
        <v>3960674.0984</v>
      </c>
      <c r="F62" s="8">
        <v>140852.4203</v>
      </c>
      <c r="G62" s="9">
        <f t="shared" si="1"/>
        <v>4101526.5186999999</v>
      </c>
    </row>
    <row r="63" spans="1:7" x14ac:dyDescent="0.35">
      <c r="A63" s="6">
        <v>58</v>
      </c>
      <c r="B63" s="6">
        <v>58</v>
      </c>
      <c r="C63" s="6" t="s">
        <v>88</v>
      </c>
      <c r="D63" s="6" t="s">
        <v>249</v>
      </c>
      <c r="E63" s="8">
        <v>4167289.5247999998</v>
      </c>
      <c r="F63" s="8">
        <v>148200.2309</v>
      </c>
      <c r="G63" s="9">
        <f t="shared" si="1"/>
        <v>4315489.7556999996</v>
      </c>
    </row>
    <row r="64" spans="1:7" x14ac:dyDescent="0.35">
      <c r="A64" s="6">
        <v>59</v>
      </c>
      <c r="B64" s="6">
        <v>59</v>
      </c>
      <c r="C64" s="6" t="s">
        <v>88</v>
      </c>
      <c r="D64" s="6" t="s">
        <v>251</v>
      </c>
      <c r="E64" s="8">
        <v>4334586.3792000003</v>
      </c>
      <c r="F64" s="8">
        <v>154149.7653</v>
      </c>
      <c r="G64" s="9">
        <f t="shared" si="1"/>
        <v>4488736.1445000004</v>
      </c>
    </row>
    <row r="65" spans="1:7" x14ac:dyDescent="0.35">
      <c r="A65" s="6">
        <v>60</v>
      </c>
      <c r="B65" s="6">
        <v>60</v>
      </c>
      <c r="C65" s="6" t="s">
        <v>88</v>
      </c>
      <c r="D65" s="6" t="s">
        <v>253</v>
      </c>
      <c r="E65" s="8">
        <v>3725690.4427</v>
      </c>
      <c r="F65" s="8">
        <v>132495.7579</v>
      </c>
      <c r="G65" s="9">
        <f t="shared" si="1"/>
        <v>3858186.2006000001</v>
      </c>
    </row>
    <row r="66" spans="1:7" x14ac:dyDescent="0.35">
      <c r="A66" s="6">
        <v>61</v>
      </c>
      <c r="B66" s="6">
        <v>61</v>
      </c>
      <c r="C66" s="6" t="s">
        <v>88</v>
      </c>
      <c r="D66" s="6" t="s">
        <v>255</v>
      </c>
      <c r="E66" s="8">
        <v>3890345.5894999998</v>
      </c>
      <c r="F66" s="8">
        <v>138351.34589999999</v>
      </c>
      <c r="G66" s="9">
        <f t="shared" si="1"/>
        <v>4028696.9353999998</v>
      </c>
    </row>
    <row r="67" spans="1:7" x14ac:dyDescent="0.35">
      <c r="A67" s="6">
        <v>62</v>
      </c>
      <c r="B67" s="6">
        <v>62</v>
      </c>
      <c r="C67" s="6" t="s">
        <v>88</v>
      </c>
      <c r="D67" s="6" t="s">
        <v>257</v>
      </c>
      <c r="E67" s="8">
        <v>3984808.0254000002</v>
      </c>
      <c r="F67" s="8">
        <v>141710.68890000001</v>
      </c>
      <c r="G67" s="9">
        <f t="shared" si="1"/>
        <v>4126518.7143000001</v>
      </c>
    </row>
    <row r="68" spans="1:7" x14ac:dyDescent="0.35">
      <c r="A68" s="6">
        <v>63</v>
      </c>
      <c r="B68" s="6">
        <v>63</v>
      </c>
      <c r="C68" s="6" t="s">
        <v>88</v>
      </c>
      <c r="D68" s="6" t="s">
        <v>259</v>
      </c>
      <c r="E68" s="8">
        <v>4694986.5931000002</v>
      </c>
      <c r="F68" s="8">
        <v>166966.58410000001</v>
      </c>
      <c r="G68" s="9">
        <f t="shared" si="1"/>
        <v>4861953.1771999998</v>
      </c>
    </row>
    <row r="69" spans="1:7" x14ac:dyDescent="0.35">
      <c r="A69" s="6">
        <v>64</v>
      </c>
      <c r="B69" s="6">
        <v>64</v>
      </c>
      <c r="C69" s="6" t="s">
        <v>88</v>
      </c>
      <c r="D69" s="6" t="s">
        <v>261</v>
      </c>
      <c r="E69" s="8">
        <v>3497327.0082999999</v>
      </c>
      <c r="F69" s="8">
        <v>124374.52860000001</v>
      </c>
      <c r="G69" s="9">
        <f t="shared" si="1"/>
        <v>3621701.5368999997</v>
      </c>
    </row>
    <row r="70" spans="1:7" x14ac:dyDescent="0.35">
      <c r="A70" s="6">
        <v>65</v>
      </c>
      <c r="B70" s="6">
        <v>65</v>
      </c>
      <c r="C70" s="6" t="s">
        <v>88</v>
      </c>
      <c r="D70" s="6" t="s">
        <v>263</v>
      </c>
      <c r="E70" s="8">
        <v>4291248.7995999996</v>
      </c>
      <c r="F70" s="8">
        <v>152608.56229999999</v>
      </c>
      <c r="G70" s="9">
        <f t="shared" si="1"/>
        <v>4443857.3618999999</v>
      </c>
    </row>
    <row r="71" spans="1:7" x14ac:dyDescent="0.35">
      <c r="A71" s="6">
        <v>66</v>
      </c>
      <c r="B71" s="6">
        <v>66</v>
      </c>
      <c r="C71" s="6" t="s">
        <v>88</v>
      </c>
      <c r="D71" s="6" t="s">
        <v>265</v>
      </c>
      <c r="E71" s="8">
        <v>3498572.4492000001</v>
      </c>
      <c r="F71" s="8">
        <v>124418.8199</v>
      </c>
      <c r="G71" s="9">
        <f t="shared" si="1"/>
        <v>3622991.2691000002</v>
      </c>
    </row>
    <row r="72" spans="1:7" x14ac:dyDescent="0.35">
      <c r="A72" s="6">
        <v>67</v>
      </c>
      <c r="B72" s="6">
        <v>67</v>
      </c>
      <c r="C72" s="6" t="s">
        <v>88</v>
      </c>
      <c r="D72" s="6" t="s">
        <v>267</v>
      </c>
      <c r="E72" s="8">
        <v>4562700.1245999997</v>
      </c>
      <c r="F72" s="8">
        <v>162262.11489999999</v>
      </c>
      <c r="G72" s="9">
        <f t="shared" si="1"/>
        <v>4724962.2395000001</v>
      </c>
    </row>
    <row r="73" spans="1:7" x14ac:dyDescent="0.35">
      <c r="A73" s="6">
        <v>68</v>
      </c>
      <c r="B73" s="6">
        <v>68</v>
      </c>
      <c r="C73" s="6" t="s">
        <v>88</v>
      </c>
      <c r="D73" s="6" t="s">
        <v>269</v>
      </c>
      <c r="E73" s="8">
        <v>3775409.7363</v>
      </c>
      <c r="F73" s="8">
        <v>134263.91209999999</v>
      </c>
      <c r="G73" s="9">
        <f t="shared" si="1"/>
        <v>3909673.6483999998</v>
      </c>
    </row>
    <row r="74" spans="1:7" x14ac:dyDescent="0.35">
      <c r="A74" s="6">
        <v>69</v>
      </c>
      <c r="B74" s="6">
        <v>69</v>
      </c>
      <c r="C74" s="6" t="s">
        <v>88</v>
      </c>
      <c r="D74" s="6" t="s">
        <v>271</v>
      </c>
      <c r="E74" s="8">
        <v>5706715.9188999999</v>
      </c>
      <c r="F74" s="8">
        <v>202946.4504</v>
      </c>
      <c r="G74" s="9">
        <f t="shared" si="1"/>
        <v>5909662.3693000004</v>
      </c>
    </row>
    <row r="75" spans="1:7" x14ac:dyDescent="0.35">
      <c r="A75" s="6">
        <v>70</v>
      </c>
      <c r="B75" s="6">
        <v>70</v>
      </c>
      <c r="C75" s="6" t="s">
        <v>89</v>
      </c>
      <c r="D75" s="6" t="s">
        <v>276</v>
      </c>
      <c r="E75" s="8">
        <v>6418786.8890000004</v>
      </c>
      <c r="F75" s="8">
        <v>228269.6446</v>
      </c>
      <c r="G75" s="9">
        <f t="shared" si="1"/>
        <v>6647056.5336000007</v>
      </c>
    </row>
    <row r="76" spans="1:7" x14ac:dyDescent="0.35">
      <c r="A76" s="6">
        <v>71</v>
      </c>
      <c r="B76" s="6">
        <v>71</v>
      </c>
      <c r="C76" s="6" t="s">
        <v>89</v>
      </c>
      <c r="D76" s="6" t="s">
        <v>278</v>
      </c>
      <c r="E76" s="8">
        <v>4221359.5784</v>
      </c>
      <c r="F76" s="8">
        <v>150123.11009999999</v>
      </c>
      <c r="G76" s="9">
        <f t="shared" si="1"/>
        <v>4371482.6885000002</v>
      </c>
    </row>
    <row r="77" spans="1:7" x14ac:dyDescent="0.35">
      <c r="A77" s="6">
        <v>72</v>
      </c>
      <c r="B77" s="6">
        <v>72</v>
      </c>
      <c r="C77" s="6" t="s">
        <v>89</v>
      </c>
      <c r="D77" s="6" t="s">
        <v>280</v>
      </c>
      <c r="E77" s="8">
        <v>4342585.2394000003</v>
      </c>
      <c r="F77" s="8">
        <v>154434.2267</v>
      </c>
      <c r="G77" s="9">
        <f t="shared" si="1"/>
        <v>4497019.4660999998</v>
      </c>
    </row>
    <row r="78" spans="1:7" x14ac:dyDescent="0.35">
      <c r="A78" s="6">
        <v>73</v>
      </c>
      <c r="B78" s="6">
        <v>73</v>
      </c>
      <c r="C78" s="6" t="s">
        <v>89</v>
      </c>
      <c r="D78" s="6" t="s">
        <v>282</v>
      </c>
      <c r="E78" s="8">
        <v>5248861.4423000002</v>
      </c>
      <c r="F78" s="8">
        <v>186663.891</v>
      </c>
      <c r="G78" s="9">
        <f t="shared" si="1"/>
        <v>5435525.3333000001</v>
      </c>
    </row>
    <row r="79" spans="1:7" x14ac:dyDescent="0.35">
      <c r="A79" s="6">
        <v>74</v>
      </c>
      <c r="B79" s="6">
        <v>74</v>
      </c>
      <c r="C79" s="6" t="s">
        <v>89</v>
      </c>
      <c r="D79" s="6" t="s">
        <v>284</v>
      </c>
      <c r="E79" s="8">
        <v>3986339.5008999999</v>
      </c>
      <c r="F79" s="8">
        <v>141765.15239999999</v>
      </c>
      <c r="G79" s="9">
        <f t="shared" si="1"/>
        <v>4128104.6532999999</v>
      </c>
    </row>
    <row r="80" spans="1:7" x14ac:dyDescent="0.35">
      <c r="A80" s="6">
        <v>75</v>
      </c>
      <c r="B80" s="6">
        <v>75</v>
      </c>
      <c r="C80" s="6" t="s">
        <v>89</v>
      </c>
      <c r="D80" s="6" t="s">
        <v>286</v>
      </c>
      <c r="E80" s="8">
        <v>4589165.6721000001</v>
      </c>
      <c r="F80" s="8">
        <v>163203.30230000001</v>
      </c>
      <c r="G80" s="9">
        <f t="shared" si="1"/>
        <v>4752368.9743999997</v>
      </c>
    </row>
    <row r="81" spans="1:7" x14ac:dyDescent="0.35">
      <c r="A81" s="6">
        <v>76</v>
      </c>
      <c r="B81" s="6">
        <v>76</v>
      </c>
      <c r="C81" s="6" t="s">
        <v>89</v>
      </c>
      <c r="D81" s="6" t="s">
        <v>288</v>
      </c>
      <c r="E81" s="8">
        <v>4253121.3190000001</v>
      </c>
      <c r="F81" s="8">
        <v>151252.6446</v>
      </c>
      <c r="G81" s="9">
        <f t="shared" si="1"/>
        <v>4404373.9636000004</v>
      </c>
    </row>
    <row r="82" spans="1:7" x14ac:dyDescent="0.35">
      <c r="A82" s="6">
        <v>77</v>
      </c>
      <c r="B82" s="6">
        <v>77</v>
      </c>
      <c r="C82" s="6" t="s">
        <v>89</v>
      </c>
      <c r="D82" s="6" t="s">
        <v>290</v>
      </c>
      <c r="E82" s="8">
        <v>3802818.9248000002</v>
      </c>
      <c r="F82" s="8">
        <v>135238.658</v>
      </c>
      <c r="G82" s="9">
        <f t="shared" si="1"/>
        <v>3938057.5828</v>
      </c>
    </row>
    <row r="83" spans="1:7" x14ac:dyDescent="0.35">
      <c r="A83" s="6">
        <v>78</v>
      </c>
      <c r="B83" s="6">
        <v>78</v>
      </c>
      <c r="C83" s="6" t="s">
        <v>89</v>
      </c>
      <c r="D83" s="6" t="s">
        <v>292</v>
      </c>
      <c r="E83" s="8">
        <v>4223743.2668000003</v>
      </c>
      <c r="F83" s="8">
        <v>150207.8806</v>
      </c>
      <c r="G83" s="9">
        <f t="shared" ref="G83:G146" si="2">E83+F83</f>
        <v>4373951.1474000001</v>
      </c>
    </row>
    <row r="84" spans="1:7" x14ac:dyDescent="0.35">
      <c r="A84" s="6">
        <v>79</v>
      </c>
      <c r="B84" s="6">
        <v>79</v>
      </c>
      <c r="C84" s="6" t="s">
        <v>89</v>
      </c>
      <c r="D84" s="6" t="s">
        <v>294</v>
      </c>
      <c r="E84" s="8">
        <v>6682114.1074999999</v>
      </c>
      <c r="F84" s="8">
        <v>237634.2819</v>
      </c>
      <c r="G84" s="9">
        <f t="shared" si="2"/>
        <v>6919748.3893999998</v>
      </c>
    </row>
    <row r="85" spans="1:7" x14ac:dyDescent="0.35">
      <c r="A85" s="6">
        <v>80</v>
      </c>
      <c r="B85" s="6">
        <v>80</v>
      </c>
      <c r="C85" s="6" t="s">
        <v>89</v>
      </c>
      <c r="D85" s="6" t="s">
        <v>296</v>
      </c>
      <c r="E85" s="8">
        <v>4644077.3742000004</v>
      </c>
      <c r="F85" s="8">
        <v>165156.11290000001</v>
      </c>
      <c r="G85" s="9">
        <f t="shared" si="2"/>
        <v>4809233.4871000005</v>
      </c>
    </row>
    <row r="86" spans="1:7" x14ac:dyDescent="0.35">
      <c r="A86" s="6">
        <v>81</v>
      </c>
      <c r="B86" s="6">
        <v>81</v>
      </c>
      <c r="C86" s="6" t="s">
        <v>89</v>
      </c>
      <c r="D86" s="6" t="s">
        <v>298</v>
      </c>
      <c r="E86" s="8">
        <v>5677850.8607999999</v>
      </c>
      <c r="F86" s="8">
        <v>201919.92980000001</v>
      </c>
      <c r="G86" s="9">
        <f t="shared" si="2"/>
        <v>5879770.7905999999</v>
      </c>
    </row>
    <row r="87" spans="1:7" x14ac:dyDescent="0.35">
      <c r="A87" s="6">
        <v>82</v>
      </c>
      <c r="B87" s="6">
        <v>82</v>
      </c>
      <c r="C87" s="6" t="s">
        <v>89</v>
      </c>
      <c r="D87" s="6" t="s">
        <v>300</v>
      </c>
      <c r="E87" s="8">
        <v>4171771.1491</v>
      </c>
      <c r="F87" s="8">
        <v>148359.6097</v>
      </c>
      <c r="G87" s="9">
        <f t="shared" si="2"/>
        <v>4320130.7588</v>
      </c>
    </row>
    <row r="88" spans="1:7" x14ac:dyDescent="0.35">
      <c r="A88" s="6">
        <v>83</v>
      </c>
      <c r="B88" s="6">
        <v>83</v>
      </c>
      <c r="C88" s="6" t="s">
        <v>89</v>
      </c>
      <c r="D88" s="6" t="s">
        <v>302</v>
      </c>
      <c r="E88" s="8">
        <v>4136335.9180999999</v>
      </c>
      <c r="F88" s="8">
        <v>147099.43580000001</v>
      </c>
      <c r="G88" s="9">
        <f t="shared" si="2"/>
        <v>4283435.3538999995</v>
      </c>
    </row>
    <row r="89" spans="1:7" x14ac:dyDescent="0.35">
      <c r="A89" s="6">
        <v>84</v>
      </c>
      <c r="B89" s="6">
        <v>84</v>
      </c>
      <c r="C89" s="6" t="s">
        <v>89</v>
      </c>
      <c r="D89" s="6" t="s">
        <v>304</v>
      </c>
      <c r="E89" s="8">
        <v>4964508.8398000002</v>
      </c>
      <c r="F89" s="8">
        <v>176551.53349999999</v>
      </c>
      <c r="G89" s="9">
        <f t="shared" si="2"/>
        <v>5141060.3733000001</v>
      </c>
    </row>
    <row r="90" spans="1:7" x14ac:dyDescent="0.35">
      <c r="A90" s="6">
        <v>85</v>
      </c>
      <c r="B90" s="6">
        <v>85</v>
      </c>
      <c r="C90" s="6" t="s">
        <v>89</v>
      </c>
      <c r="D90" s="6" t="s">
        <v>306</v>
      </c>
      <c r="E90" s="8">
        <v>4743728.6788999997</v>
      </c>
      <c r="F90" s="8">
        <v>168699.98620000001</v>
      </c>
      <c r="G90" s="9">
        <f t="shared" si="2"/>
        <v>4912428.6650999999</v>
      </c>
    </row>
    <row r="91" spans="1:7" x14ac:dyDescent="0.35">
      <c r="A91" s="6">
        <v>86</v>
      </c>
      <c r="B91" s="6">
        <v>86</v>
      </c>
      <c r="C91" s="6" t="s">
        <v>89</v>
      </c>
      <c r="D91" s="6" t="s">
        <v>307</v>
      </c>
      <c r="E91" s="8">
        <v>3973934.3418000001</v>
      </c>
      <c r="F91" s="8">
        <v>141323.9909</v>
      </c>
      <c r="G91" s="9">
        <f t="shared" si="2"/>
        <v>4115258.3327000001</v>
      </c>
    </row>
    <row r="92" spans="1:7" x14ac:dyDescent="0.35">
      <c r="A92" s="6">
        <v>87</v>
      </c>
      <c r="B92" s="6">
        <v>87</v>
      </c>
      <c r="C92" s="6" t="s">
        <v>89</v>
      </c>
      <c r="D92" s="6" t="s">
        <v>309</v>
      </c>
      <c r="E92" s="8">
        <v>4117719.7489999998</v>
      </c>
      <c r="F92" s="8">
        <v>146437.3939</v>
      </c>
      <c r="G92" s="9">
        <f t="shared" si="2"/>
        <v>4264157.1428999994</v>
      </c>
    </row>
    <row r="93" spans="1:7" x14ac:dyDescent="0.35">
      <c r="A93" s="6">
        <v>88</v>
      </c>
      <c r="B93" s="6">
        <v>88</v>
      </c>
      <c r="C93" s="6" t="s">
        <v>89</v>
      </c>
      <c r="D93" s="6" t="s">
        <v>311</v>
      </c>
      <c r="E93" s="8">
        <v>4446787.7001</v>
      </c>
      <c r="F93" s="8">
        <v>158139.9516</v>
      </c>
      <c r="G93" s="9">
        <f t="shared" si="2"/>
        <v>4604927.6517000003</v>
      </c>
    </row>
    <row r="94" spans="1:7" x14ac:dyDescent="0.35">
      <c r="A94" s="6">
        <v>89</v>
      </c>
      <c r="B94" s="6">
        <v>89</v>
      </c>
      <c r="C94" s="6" t="s">
        <v>89</v>
      </c>
      <c r="D94" s="6" t="s">
        <v>313</v>
      </c>
      <c r="E94" s="8">
        <v>4500036.7164000003</v>
      </c>
      <c r="F94" s="8">
        <v>160033.63250000001</v>
      </c>
      <c r="G94" s="9">
        <f t="shared" si="2"/>
        <v>4660070.3489000006</v>
      </c>
    </row>
    <row r="95" spans="1:7" x14ac:dyDescent="0.35">
      <c r="A95" s="6">
        <v>90</v>
      </c>
      <c r="B95" s="6">
        <v>90</v>
      </c>
      <c r="C95" s="6" t="s">
        <v>89</v>
      </c>
      <c r="D95" s="6" t="s">
        <v>315</v>
      </c>
      <c r="E95" s="8">
        <v>4320697.9236000003</v>
      </c>
      <c r="F95" s="8">
        <v>153655.85380000001</v>
      </c>
      <c r="G95" s="9">
        <f t="shared" si="2"/>
        <v>4474353.7774</v>
      </c>
    </row>
    <row r="96" spans="1:7" x14ac:dyDescent="0.35">
      <c r="A96" s="6">
        <v>91</v>
      </c>
      <c r="B96" s="6">
        <v>91</v>
      </c>
      <c r="C96" s="6" t="s">
        <v>90</v>
      </c>
      <c r="D96" s="6" t="s">
        <v>320</v>
      </c>
      <c r="E96" s="8">
        <v>7285163.8098999998</v>
      </c>
      <c r="F96" s="8">
        <v>259080.3812</v>
      </c>
      <c r="G96" s="9">
        <f t="shared" si="2"/>
        <v>7544244.1910999995</v>
      </c>
    </row>
    <row r="97" spans="1:7" x14ac:dyDescent="0.35">
      <c r="A97" s="6">
        <v>92</v>
      </c>
      <c r="B97" s="6">
        <v>92</v>
      </c>
      <c r="C97" s="6" t="s">
        <v>90</v>
      </c>
      <c r="D97" s="6" t="s">
        <v>90</v>
      </c>
      <c r="E97" s="8">
        <v>8797602.5839000009</v>
      </c>
      <c r="F97" s="8">
        <v>312866.84700000001</v>
      </c>
      <c r="G97" s="9">
        <f t="shared" si="2"/>
        <v>9110469.4309</v>
      </c>
    </row>
    <row r="98" spans="1:7" x14ac:dyDescent="0.35">
      <c r="A98" s="6">
        <v>93</v>
      </c>
      <c r="B98" s="6">
        <v>93</v>
      </c>
      <c r="C98" s="6" t="s">
        <v>90</v>
      </c>
      <c r="D98" s="6" t="s">
        <v>323</v>
      </c>
      <c r="E98" s="8">
        <v>3847600.4042000002</v>
      </c>
      <c r="F98" s="8">
        <v>136831.21</v>
      </c>
      <c r="G98" s="9">
        <f t="shared" si="2"/>
        <v>3984431.6142000002</v>
      </c>
    </row>
    <row r="99" spans="1:7" x14ac:dyDescent="0.35">
      <c r="A99" s="6">
        <v>94</v>
      </c>
      <c r="B99" s="6">
        <v>94</v>
      </c>
      <c r="C99" s="6" t="s">
        <v>90</v>
      </c>
      <c r="D99" s="6" t="s">
        <v>325</v>
      </c>
      <c r="E99" s="8">
        <v>4547235.0321000004</v>
      </c>
      <c r="F99" s="8">
        <v>161712.13389999999</v>
      </c>
      <c r="G99" s="9">
        <f t="shared" si="2"/>
        <v>4708947.1660000002</v>
      </c>
    </row>
    <row r="100" spans="1:7" x14ac:dyDescent="0.35">
      <c r="A100" s="6">
        <v>95</v>
      </c>
      <c r="B100" s="6">
        <v>95</v>
      </c>
      <c r="C100" s="6" t="s">
        <v>90</v>
      </c>
      <c r="D100" s="6" t="s">
        <v>327</v>
      </c>
      <c r="E100" s="8">
        <v>5768354.9067000002</v>
      </c>
      <c r="F100" s="8">
        <v>205138.50159999999</v>
      </c>
      <c r="G100" s="9">
        <f t="shared" si="2"/>
        <v>5973493.4083000002</v>
      </c>
    </row>
    <row r="101" spans="1:7" x14ac:dyDescent="0.35">
      <c r="A101" s="6">
        <v>96</v>
      </c>
      <c r="B101" s="6">
        <v>96</v>
      </c>
      <c r="C101" s="6" t="s">
        <v>90</v>
      </c>
      <c r="D101" s="6" t="s">
        <v>329</v>
      </c>
      <c r="E101" s="8">
        <v>3819716.7217000001</v>
      </c>
      <c r="F101" s="8">
        <v>135839.58989999999</v>
      </c>
      <c r="G101" s="9">
        <f t="shared" si="2"/>
        <v>3955556.3116000001</v>
      </c>
    </row>
    <row r="102" spans="1:7" x14ac:dyDescent="0.35">
      <c r="A102" s="6">
        <v>97</v>
      </c>
      <c r="B102" s="6">
        <v>97</v>
      </c>
      <c r="C102" s="6" t="s">
        <v>90</v>
      </c>
      <c r="D102" s="6" t="s">
        <v>331</v>
      </c>
      <c r="E102" s="8">
        <v>6093868.7995999996</v>
      </c>
      <c r="F102" s="8">
        <v>216714.6673</v>
      </c>
      <c r="G102" s="9">
        <f t="shared" si="2"/>
        <v>6310583.4668999994</v>
      </c>
    </row>
    <row r="103" spans="1:7" x14ac:dyDescent="0.35">
      <c r="A103" s="6">
        <v>98</v>
      </c>
      <c r="B103" s="6">
        <v>98</v>
      </c>
      <c r="C103" s="6" t="s">
        <v>90</v>
      </c>
      <c r="D103" s="6" t="s">
        <v>333</v>
      </c>
      <c r="E103" s="8">
        <v>6151582.9526000004</v>
      </c>
      <c r="F103" s="8">
        <v>218767.14069999999</v>
      </c>
      <c r="G103" s="9">
        <f t="shared" si="2"/>
        <v>6370350.0933000008</v>
      </c>
    </row>
    <row r="104" spans="1:7" x14ac:dyDescent="0.35">
      <c r="A104" s="6">
        <v>99</v>
      </c>
      <c r="B104" s="6">
        <v>99</v>
      </c>
      <c r="C104" s="6" t="s">
        <v>90</v>
      </c>
      <c r="D104" s="6" t="s">
        <v>335</v>
      </c>
      <c r="E104" s="8">
        <v>4326957.7249999996</v>
      </c>
      <c r="F104" s="8">
        <v>153878.46950000001</v>
      </c>
      <c r="G104" s="9">
        <f t="shared" si="2"/>
        <v>4480836.1944999993</v>
      </c>
    </row>
    <row r="105" spans="1:7" x14ac:dyDescent="0.35">
      <c r="A105" s="6">
        <v>100</v>
      </c>
      <c r="B105" s="6">
        <v>100</v>
      </c>
      <c r="C105" s="6" t="s">
        <v>90</v>
      </c>
      <c r="D105" s="6" t="s">
        <v>336</v>
      </c>
      <c r="E105" s="8">
        <v>4955629.4049000004</v>
      </c>
      <c r="F105" s="8">
        <v>176235.75649999999</v>
      </c>
      <c r="G105" s="9">
        <f t="shared" si="2"/>
        <v>5131865.1614000006</v>
      </c>
    </row>
    <row r="106" spans="1:7" x14ac:dyDescent="0.35">
      <c r="A106" s="6">
        <v>101</v>
      </c>
      <c r="B106" s="6">
        <v>101</v>
      </c>
      <c r="C106" s="6" t="s">
        <v>90</v>
      </c>
      <c r="D106" s="6" t="s">
        <v>338</v>
      </c>
      <c r="E106" s="8">
        <v>3834509.3406000002</v>
      </c>
      <c r="F106" s="8">
        <v>136365.65590000001</v>
      </c>
      <c r="G106" s="9">
        <f t="shared" si="2"/>
        <v>3970874.9965000004</v>
      </c>
    </row>
    <row r="107" spans="1:7" x14ac:dyDescent="0.35">
      <c r="A107" s="6">
        <v>102</v>
      </c>
      <c r="B107" s="6">
        <v>102</v>
      </c>
      <c r="C107" s="6" t="s">
        <v>90</v>
      </c>
      <c r="D107" s="6" t="s">
        <v>340</v>
      </c>
      <c r="E107" s="8">
        <v>5938137.2867999999</v>
      </c>
      <c r="F107" s="8">
        <v>211176.42809999999</v>
      </c>
      <c r="G107" s="9">
        <f t="shared" si="2"/>
        <v>6149313.7149</v>
      </c>
    </row>
    <row r="108" spans="1:7" x14ac:dyDescent="0.35">
      <c r="A108" s="6">
        <v>103</v>
      </c>
      <c r="B108" s="6">
        <v>103</v>
      </c>
      <c r="C108" s="6" t="s">
        <v>90</v>
      </c>
      <c r="D108" s="6" t="s">
        <v>342</v>
      </c>
      <c r="E108" s="8">
        <v>4883834.5292999996</v>
      </c>
      <c r="F108" s="8">
        <v>173682.53409999999</v>
      </c>
      <c r="G108" s="9">
        <f t="shared" si="2"/>
        <v>5057517.0633999994</v>
      </c>
    </row>
    <row r="109" spans="1:7" x14ac:dyDescent="0.35">
      <c r="A109" s="6">
        <v>104</v>
      </c>
      <c r="B109" s="6">
        <v>104</v>
      </c>
      <c r="C109" s="6" t="s">
        <v>90</v>
      </c>
      <c r="D109" s="6" t="s">
        <v>344</v>
      </c>
      <c r="E109" s="8">
        <v>5702783.0793000003</v>
      </c>
      <c r="F109" s="8">
        <v>202806.58780000001</v>
      </c>
      <c r="G109" s="9">
        <f t="shared" si="2"/>
        <v>5905589.6671000002</v>
      </c>
    </row>
    <row r="110" spans="1:7" x14ac:dyDescent="0.35">
      <c r="A110" s="6">
        <v>105</v>
      </c>
      <c r="B110" s="6">
        <v>105</v>
      </c>
      <c r="C110" s="6" t="s">
        <v>90</v>
      </c>
      <c r="D110" s="6" t="s">
        <v>346</v>
      </c>
      <c r="E110" s="8">
        <v>7307990.3815000001</v>
      </c>
      <c r="F110" s="8">
        <v>259892.15659999999</v>
      </c>
      <c r="G110" s="9">
        <f t="shared" si="2"/>
        <v>7567882.5381000005</v>
      </c>
    </row>
    <row r="111" spans="1:7" x14ac:dyDescent="0.35">
      <c r="A111" s="6">
        <v>106</v>
      </c>
      <c r="B111" s="6">
        <v>106</v>
      </c>
      <c r="C111" s="6" t="s">
        <v>90</v>
      </c>
      <c r="D111" s="6" t="s">
        <v>348</v>
      </c>
      <c r="E111" s="8">
        <v>5478655.2616999997</v>
      </c>
      <c r="F111" s="8">
        <v>194835.98869999999</v>
      </c>
      <c r="G111" s="9">
        <f t="shared" si="2"/>
        <v>5673491.2503999993</v>
      </c>
    </row>
    <row r="112" spans="1:7" x14ac:dyDescent="0.35">
      <c r="A112" s="6">
        <v>107</v>
      </c>
      <c r="B112" s="6">
        <v>107</v>
      </c>
      <c r="C112" s="6" t="s">
        <v>90</v>
      </c>
      <c r="D112" s="6" t="s">
        <v>350</v>
      </c>
      <c r="E112" s="8">
        <v>5388677.5350000001</v>
      </c>
      <c r="F112" s="8">
        <v>191636.1342</v>
      </c>
      <c r="G112" s="9">
        <f t="shared" si="2"/>
        <v>5580313.6692000004</v>
      </c>
    </row>
    <row r="113" spans="1:7" x14ac:dyDescent="0.35">
      <c r="A113" s="6">
        <v>108</v>
      </c>
      <c r="B113" s="6">
        <v>108</v>
      </c>
      <c r="C113" s="6" t="s">
        <v>90</v>
      </c>
      <c r="D113" s="6" t="s">
        <v>352</v>
      </c>
      <c r="E113" s="8">
        <v>7578149.5860000001</v>
      </c>
      <c r="F113" s="8">
        <v>269499.75799999997</v>
      </c>
      <c r="G113" s="9">
        <f t="shared" si="2"/>
        <v>7847649.3440000005</v>
      </c>
    </row>
    <row r="114" spans="1:7" x14ac:dyDescent="0.35">
      <c r="A114" s="6">
        <v>109</v>
      </c>
      <c r="B114" s="6">
        <v>109</v>
      </c>
      <c r="C114" s="6" t="s">
        <v>90</v>
      </c>
      <c r="D114" s="6" t="s">
        <v>354</v>
      </c>
      <c r="E114" s="8">
        <v>4217679.6942999996</v>
      </c>
      <c r="F114" s="8">
        <v>149992.2433</v>
      </c>
      <c r="G114" s="9">
        <f t="shared" si="2"/>
        <v>4367671.9375999998</v>
      </c>
    </row>
    <row r="115" spans="1:7" x14ac:dyDescent="0.35">
      <c r="A115" s="6">
        <v>110</v>
      </c>
      <c r="B115" s="6">
        <v>110</v>
      </c>
      <c r="C115" s="6" t="s">
        <v>90</v>
      </c>
      <c r="D115" s="6" t="s">
        <v>356</v>
      </c>
      <c r="E115" s="8">
        <v>4719460.1322999997</v>
      </c>
      <c r="F115" s="8">
        <v>167836.9302</v>
      </c>
      <c r="G115" s="9">
        <f t="shared" si="2"/>
        <v>4887297.0625</v>
      </c>
    </row>
    <row r="116" spans="1:7" x14ac:dyDescent="0.35">
      <c r="A116" s="6">
        <v>111</v>
      </c>
      <c r="B116" s="6">
        <v>111</v>
      </c>
      <c r="C116" s="6" t="s">
        <v>91</v>
      </c>
      <c r="D116" s="6" t="s">
        <v>361</v>
      </c>
      <c r="E116" s="8">
        <v>5359297.4242000002</v>
      </c>
      <c r="F116" s="8">
        <v>190591.29699999999</v>
      </c>
      <c r="G116" s="9">
        <f t="shared" si="2"/>
        <v>5549888.7212000005</v>
      </c>
    </row>
    <row r="117" spans="1:7" x14ac:dyDescent="0.35">
      <c r="A117" s="6">
        <v>112</v>
      </c>
      <c r="B117" s="6">
        <v>112</v>
      </c>
      <c r="C117" s="6" t="s">
        <v>91</v>
      </c>
      <c r="D117" s="6" t="s">
        <v>363</v>
      </c>
      <c r="E117" s="8">
        <v>6152501.2295000004</v>
      </c>
      <c r="F117" s="8">
        <v>218799.7972</v>
      </c>
      <c r="G117" s="9">
        <f t="shared" si="2"/>
        <v>6371301.0267000003</v>
      </c>
    </row>
    <row r="118" spans="1:7" x14ac:dyDescent="0.35">
      <c r="A118" s="6">
        <v>113</v>
      </c>
      <c r="B118" s="6">
        <v>113</v>
      </c>
      <c r="C118" s="6" t="s">
        <v>91</v>
      </c>
      <c r="D118" s="6" t="s">
        <v>365</v>
      </c>
      <c r="E118" s="8">
        <v>4094496.1033999999</v>
      </c>
      <c r="F118" s="8">
        <v>145611.49739999999</v>
      </c>
      <c r="G118" s="9">
        <f t="shared" si="2"/>
        <v>4240107.6008000001</v>
      </c>
    </row>
    <row r="119" spans="1:7" x14ac:dyDescent="0.35">
      <c r="A119" s="6">
        <v>114</v>
      </c>
      <c r="B119" s="6">
        <v>114</v>
      </c>
      <c r="C119" s="6" t="s">
        <v>91</v>
      </c>
      <c r="D119" s="6" t="s">
        <v>367</v>
      </c>
      <c r="E119" s="8">
        <v>5048698.6738999998</v>
      </c>
      <c r="F119" s="8">
        <v>179545.5546</v>
      </c>
      <c r="G119" s="9">
        <f t="shared" si="2"/>
        <v>5228244.2285000002</v>
      </c>
    </row>
    <row r="120" spans="1:7" x14ac:dyDescent="0.35">
      <c r="A120" s="6">
        <v>115</v>
      </c>
      <c r="B120" s="6">
        <v>115</v>
      </c>
      <c r="C120" s="6" t="s">
        <v>91</v>
      </c>
      <c r="D120" s="6" t="s">
        <v>369</v>
      </c>
      <c r="E120" s="8">
        <v>5305742.1399999997</v>
      </c>
      <c r="F120" s="8">
        <v>188686.72440000001</v>
      </c>
      <c r="G120" s="9">
        <f t="shared" si="2"/>
        <v>5494428.8643999994</v>
      </c>
    </row>
    <row r="121" spans="1:7" x14ac:dyDescent="0.35">
      <c r="A121" s="6">
        <v>116</v>
      </c>
      <c r="B121" s="6">
        <v>116</v>
      </c>
      <c r="C121" s="6" t="s">
        <v>91</v>
      </c>
      <c r="D121" s="6" t="s">
        <v>371</v>
      </c>
      <c r="E121" s="8">
        <v>5216368.1568999998</v>
      </c>
      <c r="F121" s="8">
        <v>185508.34080000001</v>
      </c>
      <c r="G121" s="9">
        <f t="shared" si="2"/>
        <v>5401876.4977000002</v>
      </c>
    </row>
    <row r="122" spans="1:7" x14ac:dyDescent="0.35">
      <c r="A122" s="6">
        <v>117</v>
      </c>
      <c r="B122" s="6">
        <v>117</v>
      </c>
      <c r="C122" s="6" t="s">
        <v>91</v>
      </c>
      <c r="D122" s="6" t="s">
        <v>373</v>
      </c>
      <c r="E122" s="8">
        <v>7206769.4206999997</v>
      </c>
      <c r="F122" s="8">
        <v>256292.462</v>
      </c>
      <c r="G122" s="9">
        <f t="shared" si="2"/>
        <v>7463061.8827</v>
      </c>
    </row>
    <row r="123" spans="1:7" x14ac:dyDescent="0.35">
      <c r="A123" s="6">
        <v>118</v>
      </c>
      <c r="B123" s="6">
        <v>118</v>
      </c>
      <c r="C123" s="6" t="s">
        <v>91</v>
      </c>
      <c r="D123" s="6" t="s">
        <v>375</v>
      </c>
      <c r="E123" s="8">
        <v>6652117.5667000003</v>
      </c>
      <c r="F123" s="8">
        <v>236567.5227</v>
      </c>
      <c r="G123" s="9">
        <f t="shared" si="2"/>
        <v>6888685.0893999999</v>
      </c>
    </row>
    <row r="124" spans="1:7" x14ac:dyDescent="0.35">
      <c r="A124" s="6">
        <v>119</v>
      </c>
      <c r="B124" s="6">
        <v>119</v>
      </c>
      <c r="C124" s="6" t="s">
        <v>92</v>
      </c>
      <c r="D124" s="6" t="s">
        <v>380</v>
      </c>
      <c r="E124" s="8">
        <v>5300530.2161999997</v>
      </c>
      <c r="F124" s="8">
        <v>188501.37409999999</v>
      </c>
      <c r="G124" s="9">
        <f t="shared" si="2"/>
        <v>5489031.5902999993</v>
      </c>
    </row>
    <row r="125" spans="1:7" x14ac:dyDescent="0.35">
      <c r="A125" s="6">
        <v>120</v>
      </c>
      <c r="B125" s="6">
        <v>120</v>
      </c>
      <c r="C125" s="6" t="s">
        <v>92</v>
      </c>
      <c r="D125" s="6" t="s">
        <v>382</v>
      </c>
      <c r="E125" s="8">
        <v>4676915.9040999999</v>
      </c>
      <c r="F125" s="8">
        <v>166323.94089999999</v>
      </c>
      <c r="G125" s="9">
        <f t="shared" si="2"/>
        <v>4843239.8449999997</v>
      </c>
    </row>
    <row r="126" spans="1:7" x14ac:dyDescent="0.35">
      <c r="A126" s="6">
        <v>121</v>
      </c>
      <c r="B126" s="6">
        <v>121</v>
      </c>
      <c r="C126" s="6" t="s">
        <v>92</v>
      </c>
      <c r="D126" s="6" t="s">
        <v>384</v>
      </c>
      <c r="E126" s="8">
        <v>4528645.0754000004</v>
      </c>
      <c r="F126" s="8">
        <v>161051.02410000001</v>
      </c>
      <c r="G126" s="9">
        <f t="shared" si="2"/>
        <v>4689696.0995000005</v>
      </c>
    </row>
    <row r="127" spans="1:7" x14ac:dyDescent="0.35">
      <c r="A127" s="6">
        <v>122</v>
      </c>
      <c r="B127" s="6">
        <v>122</v>
      </c>
      <c r="C127" s="6" t="s">
        <v>92</v>
      </c>
      <c r="D127" s="6" t="s">
        <v>386</v>
      </c>
      <c r="E127" s="8">
        <v>5368649.5420000004</v>
      </c>
      <c r="F127" s="8">
        <v>190923.88399999999</v>
      </c>
      <c r="G127" s="9">
        <f t="shared" si="2"/>
        <v>5559573.426</v>
      </c>
    </row>
    <row r="128" spans="1:7" x14ac:dyDescent="0.35">
      <c r="A128" s="6">
        <v>123</v>
      </c>
      <c r="B128" s="6">
        <v>123</v>
      </c>
      <c r="C128" s="6" t="s">
        <v>92</v>
      </c>
      <c r="D128" s="6" t="s">
        <v>388</v>
      </c>
      <c r="E128" s="8">
        <v>6967671.2320999997</v>
      </c>
      <c r="F128" s="8">
        <v>247789.4754</v>
      </c>
      <c r="G128" s="9">
        <f t="shared" si="2"/>
        <v>7215460.7074999996</v>
      </c>
    </row>
    <row r="129" spans="1:7" x14ac:dyDescent="0.35">
      <c r="A129" s="6">
        <v>124</v>
      </c>
      <c r="B129" s="6">
        <v>124</v>
      </c>
      <c r="C129" s="6" t="s">
        <v>92</v>
      </c>
      <c r="D129" s="6" t="s">
        <v>390</v>
      </c>
      <c r="E129" s="8">
        <v>5692674.7265999997</v>
      </c>
      <c r="F129" s="8">
        <v>202447.10709999999</v>
      </c>
      <c r="G129" s="9">
        <f t="shared" si="2"/>
        <v>5895121.8336999994</v>
      </c>
    </row>
    <row r="130" spans="1:7" x14ac:dyDescent="0.35">
      <c r="A130" s="6">
        <v>125</v>
      </c>
      <c r="B130" s="6">
        <v>125</v>
      </c>
      <c r="C130" s="6" t="s">
        <v>92</v>
      </c>
      <c r="D130" s="6" t="s">
        <v>392</v>
      </c>
      <c r="E130" s="8">
        <v>5400033.3806999996</v>
      </c>
      <c r="F130" s="8">
        <v>192039.9792</v>
      </c>
      <c r="G130" s="9">
        <f t="shared" si="2"/>
        <v>5592073.3598999996</v>
      </c>
    </row>
    <row r="131" spans="1:7" x14ac:dyDescent="0.35">
      <c r="A131" s="6">
        <v>126</v>
      </c>
      <c r="B131" s="6">
        <v>126</v>
      </c>
      <c r="C131" s="6" t="s">
        <v>92</v>
      </c>
      <c r="D131" s="6" t="s">
        <v>394</v>
      </c>
      <c r="E131" s="8">
        <v>4640532.1962000001</v>
      </c>
      <c r="F131" s="8">
        <v>165030.03659999999</v>
      </c>
      <c r="G131" s="9">
        <f t="shared" si="2"/>
        <v>4805562.2328000003</v>
      </c>
    </row>
    <row r="132" spans="1:7" x14ac:dyDescent="0.35">
      <c r="A132" s="6">
        <v>127</v>
      </c>
      <c r="B132" s="6">
        <v>127</v>
      </c>
      <c r="C132" s="6" t="s">
        <v>92</v>
      </c>
      <c r="D132" s="6" t="s">
        <v>396</v>
      </c>
      <c r="E132" s="8">
        <v>5862189.0431000004</v>
      </c>
      <c r="F132" s="8">
        <v>208475.5006</v>
      </c>
      <c r="G132" s="9">
        <f t="shared" si="2"/>
        <v>6070664.5437000003</v>
      </c>
    </row>
    <row r="133" spans="1:7" x14ac:dyDescent="0.35">
      <c r="A133" s="6">
        <v>128</v>
      </c>
      <c r="B133" s="6">
        <v>128</v>
      </c>
      <c r="C133" s="6" t="s">
        <v>92</v>
      </c>
      <c r="D133" s="6" t="s">
        <v>398</v>
      </c>
      <c r="E133" s="8">
        <v>5546295.3991</v>
      </c>
      <c r="F133" s="8">
        <v>197241.45730000001</v>
      </c>
      <c r="G133" s="9">
        <f t="shared" si="2"/>
        <v>5743536.8563999999</v>
      </c>
    </row>
    <row r="134" spans="1:7" x14ac:dyDescent="0.35">
      <c r="A134" s="6">
        <v>129</v>
      </c>
      <c r="B134" s="6">
        <v>129</v>
      </c>
      <c r="C134" s="6" t="s">
        <v>92</v>
      </c>
      <c r="D134" s="6" t="s">
        <v>400</v>
      </c>
      <c r="E134" s="8">
        <v>6350138.0744000003</v>
      </c>
      <c r="F134" s="8">
        <v>225828.30470000001</v>
      </c>
      <c r="G134" s="9">
        <f t="shared" si="2"/>
        <v>6575966.3791000005</v>
      </c>
    </row>
    <row r="135" spans="1:7" x14ac:dyDescent="0.35">
      <c r="A135" s="6">
        <v>130</v>
      </c>
      <c r="B135" s="6">
        <v>130</v>
      </c>
      <c r="C135" s="6" t="s">
        <v>92</v>
      </c>
      <c r="D135" s="6" t="s">
        <v>402</v>
      </c>
      <c r="E135" s="8">
        <v>4876532.0115999999</v>
      </c>
      <c r="F135" s="8">
        <v>173422.8365</v>
      </c>
      <c r="G135" s="9">
        <f t="shared" si="2"/>
        <v>5049954.8481000001</v>
      </c>
    </row>
    <row r="136" spans="1:7" x14ac:dyDescent="0.35">
      <c r="A136" s="6">
        <v>131</v>
      </c>
      <c r="B136" s="6">
        <v>131</v>
      </c>
      <c r="C136" s="6" t="s">
        <v>92</v>
      </c>
      <c r="D136" s="6" t="s">
        <v>404</v>
      </c>
      <c r="E136" s="8">
        <v>5857861.1403000001</v>
      </c>
      <c r="F136" s="8">
        <v>208321.58850000001</v>
      </c>
      <c r="G136" s="9">
        <f t="shared" si="2"/>
        <v>6066182.7287999997</v>
      </c>
    </row>
    <row r="137" spans="1:7" x14ac:dyDescent="0.35">
      <c r="A137" s="6">
        <v>132</v>
      </c>
      <c r="B137" s="6">
        <v>132</v>
      </c>
      <c r="C137" s="6" t="s">
        <v>92</v>
      </c>
      <c r="D137" s="6" t="s">
        <v>406</v>
      </c>
      <c r="E137" s="8">
        <v>4327225.4638999999</v>
      </c>
      <c r="F137" s="8">
        <v>153887.99100000001</v>
      </c>
      <c r="G137" s="9">
        <f t="shared" si="2"/>
        <v>4481113.4549000002</v>
      </c>
    </row>
    <row r="138" spans="1:7" x14ac:dyDescent="0.35">
      <c r="A138" s="6">
        <v>133</v>
      </c>
      <c r="B138" s="6">
        <v>133</v>
      </c>
      <c r="C138" s="6" t="s">
        <v>92</v>
      </c>
      <c r="D138" s="6" t="s">
        <v>408</v>
      </c>
      <c r="E138" s="8">
        <v>4545841.9130999995</v>
      </c>
      <c r="F138" s="8">
        <v>161662.59080000001</v>
      </c>
      <c r="G138" s="9">
        <f t="shared" si="2"/>
        <v>4707504.5038999999</v>
      </c>
    </row>
    <row r="139" spans="1:7" x14ac:dyDescent="0.35">
      <c r="A139" s="6">
        <v>134</v>
      </c>
      <c r="B139" s="6">
        <v>134</v>
      </c>
      <c r="C139" s="6" t="s">
        <v>92</v>
      </c>
      <c r="D139" s="6" t="s">
        <v>410</v>
      </c>
      <c r="E139" s="8">
        <v>4146362.2039999999</v>
      </c>
      <c r="F139" s="8">
        <v>147455.99799999999</v>
      </c>
      <c r="G139" s="9">
        <f t="shared" si="2"/>
        <v>4293818.2019999996</v>
      </c>
    </row>
    <row r="140" spans="1:7" x14ac:dyDescent="0.35">
      <c r="A140" s="6">
        <v>135</v>
      </c>
      <c r="B140" s="6">
        <v>135</v>
      </c>
      <c r="C140" s="6" t="s">
        <v>92</v>
      </c>
      <c r="D140" s="6" t="s">
        <v>412</v>
      </c>
      <c r="E140" s="8">
        <v>5246414.8504999997</v>
      </c>
      <c r="F140" s="8">
        <v>186576.8835</v>
      </c>
      <c r="G140" s="9">
        <f t="shared" si="2"/>
        <v>5432991.7339999992</v>
      </c>
    </row>
    <row r="141" spans="1:7" x14ac:dyDescent="0.35">
      <c r="A141" s="6">
        <v>136</v>
      </c>
      <c r="B141" s="6">
        <v>136</v>
      </c>
      <c r="C141" s="6" t="s">
        <v>92</v>
      </c>
      <c r="D141" s="6" t="s">
        <v>414</v>
      </c>
      <c r="E141" s="8">
        <v>4916423.8322999999</v>
      </c>
      <c r="F141" s="8">
        <v>174841.49890000001</v>
      </c>
      <c r="G141" s="9">
        <f t="shared" si="2"/>
        <v>5091265.3311999999</v>
      </c>
    </row>
    <row r="142" spans="1:7" x14ac:dyDescent="0.35">
      <c r="A142" s="6">
        <v>137</v>
      </c>
      <c r="B142" s="6">
        <v>137</v>
      </c>
      <c r="C142" s="6" t="s">
        <v>92</v>
      </c>
      <c r="D142" s="6" t="s">
        <v>416</v>
      </c>
      <c r="E142" s="8">
        <v>5758037.2861000001</v>
      </c>
      <c r="F142" s="8">
        <v>204771.57879999999</v>
      </c>
      <c r="G142" s="9">
        <f t="shared" si="2"/>
        <v>5962808.8649000004</v>
      </c>
    </row>
    <row r="143" spans="1:7" x14ac:dyDescent="0.35">
      <c r="A143" s="6">
        <v>138</v>
      </c>
      <c r="B143" s="6">
        <v>138</v>
      </c>
      <c r="C143" s="6" t="s">
        <v>92</v>
      </c>
      <c r="D143" s="6" t="s">
        <v>418</v>
      </c>
      <c r="E143" s="8">
        <v>3990767.5293999999</v>
      </c>
      <c r="F143" s="8">
        <v>141922.62520000001</v>
      </c>
      <c r="G143" s="9">
        <f t="shared" si="2"/>
        <v>4132690.1546</v>
      </c>
    </row>
    <row r="144" spans="1:7" x14ac:dyDescent="0.35">
      <c r="A144" s="6">
        <v>139</v>
      </c>
      <c r="B144" s="6">
        <v>139</v>
      </c>
      <c r="C144" s="6" t="s">
        <v>92</v>
      </c>
      <c r="D144" s="6" t="s">
        <v>420</v>
      </c>
      <c r="E144" s="8">
        <v>5456669.5767000001</v>
      </c>
      <c r="F144" s="8">
        <v>194054.11749999999</v>
      </c>
      <c r="G144" s="9">
        <f t="shared" si="2"/>
        <v>5650723.6941999998</v>
      </c>
    </row>
    <row r="145" spans="1:7" x14ac:dyDescent="0.35">
      <c r="A145" s="6">
        <v>140</v>
      </c>
      <c r="B145" s="6">
        <v>140</v>
      </c>
      <c r="C145" s="6" t="s">
        <v>92</v>
      </c>
      <c r="D145" s="6" t="s">
        <v>422</v>
      </c>
      <c r="E145" s="8">
        <v>5313258.1043999996</v>
      </c>
      <c r="F145" s="8">
        <v>188954.01269999999</v>
      </c>
      <c r="G145" s="9">
        <f t="shared" si="2"/>
        <v>5502212.1170999995</v>
      </c>
    </row>
    <row r="146" spans="1:7" x14ac:dyDescent="0.35">
      <c r="A146" s="6">
        <v>141</v>
      </c>
      <c r="B146" s="6">
        <v>141</v>
      </c>
      <c r="C146" s="6" t="s">
        <v>92</v>
      </c>
      <c r="D146" s="6" t="s">
        <v>424</v>
      </c>
      <c r="E146" s="8">
        <v>5627680.4801000003</v>
      </c>
      <c r="F146" s="8">
        <v>200135.73370000001</v>
      </c>
      <c r="G146" s="9">
        <f t="shared" si="2"/>
        <v>5827816.2138</v>
      </c>
    </row>
    <row r="147" spans="1:7" x14ac:dyDescent="0.35">
      <c r="A147" s="6">
        <v>142</v>
      </c>
      <c r="B147" s="6">
        <v>142</v>
      </c>
      <c r="C147" s="6" t="s">
        <v>93</v>
      </c>
      <c r="D147" s="6" t="s">
        <v>428</v>
      </c>
      <c r="E147" s="8">
        <v>4726124.5718</v>
      </c>
      <c r="F147" s="8">
        <v>168073.93599999999</v>
      </c>
      <c r="G147" s="9">
        <f t="shared" ref="G147:G210" si="3">E147+F147</f>
        <v>4894198.5077999998</v>
      </c>
    </row>
    <row r="148" spans="1:7" x14ac:dyDescent="0.35">
      <c r="A148" s="6">
        <v>143</v>
      </c>
      <c r="B148" s="6">
        <v>143</v>
      </c>
      <c r="C148" s="6" t="s">
        <v>93</v>
      </c>
      <c r="D148" s="6" t="s">
        <v>430</v>
      </c>
      <c r="E148" s="8">
        <v>4569989.8068000004</v>
      </c>
      <c r="F148" s="8">
        <v>162521.356</v>
      </c>
      <c r="G148" s="9">
        <f t="shared" si="3"/>
        <v>4732511.1628</v>
      </c>
    </row>
    <row r="149" spans="1:7" x14ac:dyDescent="0.35">
      <c r="A149" s="6">
        <v>144</v>
      </c>
      <c r="B149" s="6">
        <v>144</v>
      </c>
      <c r="C149" s="6" t="s">
        <v>93</v>
      </c>
      <c r="D149" s="6" t="s">
        <v>432</v>
      </c>
      <c r="E149" s="8">
        <v>6411497.7213000003</v>
      </c>
      <c r="F149" s="8">
        <v>228010.42189999999</v>
      </c>
      <c r="G149" s="9">
        <f t="shared" si="3"/>
        <v>6639508.1432000007</v>
      </c>
    </row>
    <row r="150" spans="1:7" x14ac:dyDescent="0.35">
      <c r="A150" s="6">
        <v>145</v>
      </c>
      <c r="B150" s="6">
        <v>145</v>
      </c>
      <c r="C150" s="6" t="s">
        <v>93</v>
      </c>
      <c r="D150" s="6" t="s">
        <v>434</v>
      </c>
      <c r="E150" s="8">
        <v>3693216.5515999999</v>
      </c>
      <c r="F150" s="8">
        <v>131340.89730000001</v>
      </c>
      <c r="G150" s="9">
        <f t="shared" si="3"/>
        <v>3824557.4488999997</v>
      </c>
    </row>
    <row r="151" spans="1:7" x14ac:dyDescent="0.35">
      <c r="A151" s="6">
        <v>146</v>
      </c>
      <c r="B151" s="6">
        <v>146</v>
      </c>
      <c r="C151" s="6" t="s">
        <v>93</v>
      </c>
      <c r="D151" s="6" t="s">
        <v>436</v>
      </c>
      <c r="E151" s="8">
        <v>5111711.7570000002</v>
      </c>
      <c r="F151" s="8">
        <v>181786.4725</v>
      </c>
      <c r="G151" s="9">
        <f t="shared" si="3"/>
        <v>5293498.2295000004</v>
      </c>
    </row>
    <row r="152" spans="1:7" x14ac:dyDescent="0.35">
      <c r="A152" s="6">
        <v>147</v>
      </c>
      <c r="B152" s="6">
        <v>147</v>
      </c>
      <c r="C152" s="6" t="s">
        <v>93</v>
      </c>
      <c r="D152" s="6" t="s">
        <v>438</v>
      </c>
      <c r="E152" s="8">
        <v>3682453.7658000002</v>
      </c>
      <c r="F152" s="8">
        <v>130958.14320000001</v>
      </c>
      <c r="G152" s="9">
        <f t="shared" si="3"/>
        <v>3813411.909</v>
      </c>
    </row>
    <row r="153" spans="1:7" x14ac:dyDescent="0.35">
      <c r="A153" s="6">
        <v>148</v>
      </c>
      <c r="B153" s="6">
        <v>148</v>
      </c>
      <c r="C153" s="6" t="s">
        <v>93</v>
      </c>
      <c r="D153" s="6" t="s">
        <v>440</v>
      </c>
      <c r="E153" s="8">
        <v>6172987.2362000002</v>
      </c>
      <c r="F153" s="8">
        <v>219528.3357</v>
      </c>
      <c r="G153" s="9">
        <f t="shared" si="3"/>
        <v>6392515.5718999999</v>
      </c>
    </row>
    <row r="154" spans="1:7" x14ac:dyDescent="0.35">
      <c r="A154" s="6">
        <v>149</v>
      </c>
      <c r="B154" s="6">
        <v>149</v>
      </c>
      <c r="C154" s="6" t="s">
        <v>93</v>
      </c>
      <c r="D154" s="6" t="s">
        <v>442</v>
      </c>
      <c r="E154" s="8">
        <v>4085070.1924000001</v>
      </c>
      <c r="F154" s="8">
        <v>145276.2862</v>
      </c>
      <c r="G154" s="9">
        <f t="shared" si="3"/>
        <v>4230346.4786</v>
      </c>
    </row>
    <row r="155" spans="1:7" x14ac:dyDescent="0.35">
      <c r="A155" s="6">
        <v>150</v>
      </c>
      <c r="B155" s="6">
        <v>150</v>
      </c>
      <c r="C155" s="6" t="s">
        <v>93</v>
      </c>
      <c r="D155" s="6" t="s">
        <v>444</v>
      </c>
      <c r="E155" s="8">
        <v>4851640.2976000002</v>
      </c>
      <c r="F155" s="8">
        <v>172537.61900000001</v>
      </c>
      <c r="G155" s="9">
        <f t="shared" si="3"/>
        <v>5024177.9166000001</v>
      </c>
    </row>
    <row r="156" spans="1:7" x14ac:dyDescent="0.35">
      <c r="A156" s="6">
        <v>151</v>
      </c>
      <c r="B156" s="6">
        <v>151</v>
      </c>
      <c r="C156" s="6" t="s">
        <v>93</v>
      </c>
      <c r="D156" s="6" t="s">
        <v>446</v>
      </c>
      <c r="E156" s="8">
        <v>4135354.0920000002</v>
      </c>
      <c r="F156" s="8">
        <v>147064.51939999999</v>
      </c>
      <c r="G156" s="9">
        <f t="shared" si="3"/>
        <v>4282418.6113999998</v>
      </c>
    </row>
    <row r="157" spans="1:7" x14ac:dyDescent="0.35">
      <c r="A157" s="6">
        <v>152</v>
      </c>
      <c r="B157" s="6">
        <v>152</v>
      </c>
      <c r="C157" s="6" t="s">
        <v>93</v>
      </c>
      <c r="D157" s="6" t="s">
        <v>448</v>
      </c>
      <c r="E157" s="8">
        <v>5958208.125</v>
      </c>
      <c r="F157" s="8">
        <v>211890.20209999999</v>
      </c>
      <c r="G157" s="9">
        <f t="shared" si="3"/>
        <v>6170098.3271000003</v>
      </c>
    </row>
    <row r="158" spans="1:7" x14ac:dyDescent="0.35">
      <c r="A158" s="6">
        <v>153</v>
      </c>
      <c r="B158" s="6">
        <v>153</v>
      </c>
      <c r="C158" s="6" t="s">
        <v>93</v>
      </c>
      <c r="D158" s="6" t="s">
        <v>450</v>
      </c>
      <c r="E158" s="8">
        <v>4219698.1451000003</v>
      </c>
      <c r="F158" s="8">
        <v>150064.02499999999</v>
      </c>
      <c r="G158" s="9">
        <f t="shared" si="3"/>
        <v>4369762.1701000007</v>
      </c>
    </row>
    <row r="159" spans="1:7" x14ac:dyDescent="0.35">
      <c r="A159" s="6">
        <v>154</v>
      </c>
      <c r="B159" s="6">
        <v>154</v>
      </c>
      <c r="C159" s="6" t="s">
        <v>93</v>
      </c>
      <c r="D159" s="6" t="s">
        <v>452</v>
      </c>
      <c r="E159" s="8">
        <v>4868548.8128000004</v>
      </c>
      <c r="F159" s="8">
        <v>173138.93210000001</v>
      </c>
      <c r="G159" s="9">
        <f t="shared" si="3"/>
        <v>5041687.7449000003</v>
      </c>
    </row>
    <row r="160" spans="1:7" x14ac:dyDescent="0.35">
      <c r="A160" s="6">
        <v>155</v>
      </c>
      <c r="B160" s="6">
        <v>155</v>
      </c>
      <c r="C160" s="6" t="s">
        <v>93</v>
      </c>
      <c r="D160" s="6" t="s">
        <v>454</v>
      </c>
      <c r="E160" s="8">
        <v>4303543.4841999998</v>
      </c>
      <c r="F160" s="8">
        <v>153045.79490000001</v>
      </c>
      <c r="G160" s="9">
        <f t="shared" si="3"/>
        <v>4456589.2790999999</v>
      </c>
    </row>
    <row r="161" spans="1:7" x14ac:dyDescent="0.35">
      <c r="A161" s="6">
        <v>156</v>
      </c>
      <c r="B161" s="6">
        <v>156</v>
      </c>
      <c r="C161" s="6" t="s">
        <v>93</v>
      </c>
      <c r="D161" s="6" t="s">
        <v>456</v>
      </c>
      <c r="E161" s="8">
        <v>3960463.0619999999</v>
      </c>
      <c r="F161" s="8">
        <v>140844.91529999999</v>
      </c>
      <c r="G161" s="9">
        <f t="shared" si="3"/>
        <v>4101307.9772999999</v>
      </c>
    </row>
    <row r="162" spans="1:7" x14ac:dyDescent="0.35">
      <c r="A162" s="6">
        <v>157</v>
      </c>
      <c r="B162" s="6">
        <v>157</v>
      </c>
      <c r="C162" s="6" t="s">
        <v>93</v>
      </c>
      <c r="D162" s="6" t="s">
        <v>458</v>
      </c>
      <c r="E162" s="8">
        <v>5803186.9119999995</v>
      </c>
      <c r="F162" s="8">
        <v>206377.22320000001</v>
      </c>
      <c r="G162" s="9">
        <f t="shared" si="3"/>
        <v>6009564.1351999994</v>
      </c>
    </row>
    <row r="163" spans="1:7" x14ac:dyDescent="0.35">
      <c r="A163" s="6">
        <v>158</v>
      </c>
      <c r="B163" s="6">
        <v>158</v>
      </c>
      <c r="C163" s="6" t="s">
        <v>93</v>
      </c>
      <c r="D163" s="6" t="s">
        <v>460</v>
      </c>
      <c r="E163" s="8">
        <v>5980774.0318</v>
      </c>
      <c r="F163" s="8">
        <v>212692.70759999999</v>
      </c>
      <c r="G163" s="9">
        <f t="shared" si="3"/>
        <v>6193466.7394000003</v>
      </c>
    </row>
    <row r="164" spans="1:7" x14ac:dyDescent="0.35">
      <c r="A164" s="6">
        <v>159</v>
      </c>
      <c r="B164" s="6">
        <v>159</v>
      </c>
      <c r="C164" s="6" t="s">
        <v>93</v>
      </c>
      <c r="D164" s="6" t="s">
        <v>462</v>
      </c>
      <c r="E164" s="8">
        <v>3330097.9089000002</v>
      </c>
      <c r="F164" s="8">
        <v>118427.4037</v>
      </c>
      <c r="G164" s="9">
        <f t="shared" si="3"/>
        <v>3448525.3126000003</v>
      </c>
    </row>
    <row r="165" spans="1:7" x14ac:dyDescent="0.35">
      <c r="A165" s="6">
        <v>160</v>
      </c>
      <c r="B165" s="6">
        <v>160</v>
      </c>
      <c r="C165" s="6" t="s">
        <v>93</v>
      </c>
      <c r="D165" s="6" t="s">
        <v>464</v>
      </c>
      <c r="E165" s="8">
        <v>4486289.6187000005</v>
      </c>
      <c r="F165" s="8">
        <v>159544.7481</v>
      </c>
      <c r="G165" s="9">
        <f t="shared" si="3"/>
        <v>4645834.3668000009</v>
      </c>
    </row>
    <row r="166" spans="1:7" x14ac:dyDescent="0.35">
      <c r="A166" s="6">
        <v>161</v>
      </c>
      <c r="B166" s="6">
        <v>161</v>
      </c>
      <c r="C166" s="6" t="s">
        <v>93</v>
      </c>
      <c r="D166" s="6" t="s">
        <v>466</v>
      </c>
      <c r="E166" s="8">
        <v>5309037.6025999999</v>
      </c>
      <c r="F166" s="8">
        <v>188803.92009999999</v>
      </c>
      <c r="G166" s="9">
        <f t="shared" si="3"/>
        <v>5497841.5226999996</v>
      </c>
    </row>
    <row r="167" spans="1:7" x14ac:dyDescent="0.35">
      <c r="A167" s="6">
        <v>162</v>
      </c>
      <c r="B167" s="6">
        <v>162</v>
      </c>
      <c r="C167" s="6" t="s">
        <v>93</v>
      </c>
      <c r="D167" s="6" t="s">
        <v>468</v>
      </c>
      <c r="E167" s="8">
        <v>7731227.3788000001</v>
      </c>
      <c r="F167" s="8">
        <v>274943.62359999999</v>
      </c>
      <c r="G167" s="9">
        <f t="shared" si="3"/>
        <v>8006171.0023999996</v>
      </c>
    </row>
    <row r="168" spans="1:7" x14ac:dyDescent="0.35">
      <c r="A168" s="6">
        <v>163</v>
      </c>
      <c r="B168" s="6">
        <v>163</v>
      </c>
      <c r="C168" s="6" t="s">
        <v>93</v>
      </c>
      <c r="D168" s="6" t="s">
        <v>470</v>
      </c>
      <c r="E168" s="8">
        <v>4827835.2629000004</v>
      </c>
      <c r="F168" s="8">
        <v>171691.04670000001</v>
      </c>
      <c r="G168" s="9">
        <f t="shared" si="3"/>
        <v>4999526.3096000003</v>
      </c>
    </row>
    <row r="169" spans="1:7" x14ac:dyDescent="0.35">
      <c r="A169" s="6">
        <v>164</v>
      </c>
      <c r="B169" s="6">
        <v>164</v>
      </c>
      <c r="C169" s="6" t="s">
        <v>93</v>
      </c>
      <c r="D169" s="6" t="s">
        <v>472</v>
      </c>
      <c r="E169" s="8">
        <v>4495773.2674000002</v>
      </c>
      <c r="F169" s="8">
        <v>159882.01259999999</v>
      </c>
      <c r="G169" s="9">
        <f t="shared" si="3"/>
        <v>4655655.28</v>
      </c>
    </row>
    <row r="170" spans="1:7" x14ac:dyDescent="0.35">
      <c r="A170" s="6">
        <v>165</v>
      </c>
      <c r="B170" s="6">
        <v>165</v>
      </c>
      <c r="C170" s="6" t="s">
        <v>93</v>
      </c>
      <c r="D170" s="6" t="s">
        <v>474</v>
      </c>
      <c r="E170" s="8">
        <v>4388300.9693</v>
      </c>
      <c r="F170" s="8">
        <v>156060.00330000001</v>
      </c>
      <c r="G170" s="9">
        <f t="shared" si="3"/>
        <v>4544360.9726</v>
      </c>
    </row>
    <row r="171" spans="1:7" x14ac:dyDescent="0.35">
      <c r="A171" s="6">
        <v>166</v>
      </c>
      <c r="B171" s="6">
        <v>166</v>
      </c>
      <c r="C171" s="6" t="s">
        <v>93</v>
      </c>
      <c r="D171" s="6" t="s">
        <v>476</v>
      </c>
      <c r="E171" s="8">
        <v>5018762.8942</v>
      </c>
      <c r="F171" s="8">
        <v>178480.95629999999</v>
      </c>
      <c r="G171" s="9">
        <f t="shared" si="3"/>
        <v>5197243.8504999997</v>
      </c>
    </row>
    <row r="172" spans="1:7" x14ac:dyDescent="0.35">
      <c r="A172" s="6">
        <v>167</v>
      </c>
      <c r="B172" s="6">
        <v>167</v>
      </c>
      <c r="C172" s="6" t="s">
        <v>93</v>
      </c>
      <c r="D172" s="6" t="s">
        <v>478</v>
      </c>
      <c r="E172" s="8">
        <v>4362554.7967999997</v>
      </c>
      <c r="F172" s="8">
        <v>155144.3988</v>
      </c>
      <c r="G172" s="9">
        <f t="shared" si="3"/>
        <v>4517699.1955999993</v>
      </c>
    </row>
    <row r="173" spans="1:7" x14ac:dyDescent="0.35">
      <c r="A173" s="6">
        <v>168</v>
      </c>
      <c r="B173" s="6">
        <v>168</v>
      </c>
      <c r="C173" s="6" t="s">
        <v>93</v>
      </c>
      <c r="D173" s="6" t="s">
        <v>480</v>
      </c>
      <c r="E173" s="8">
        <v>4231092.7390000001</v>
      </c>
      <c r="F173" s="8">
        <v>150469.24799999999</v>
      </c>
      <c r="G173" s="9">
        <f t="shared" si="3"/>
        <v>4381561.9869999997</v>
      </c>
    </row>
    <row r="174" spans="1:7" x14ac:dyDescent="0.35">
      <c r="A174" s="6">
        <v>169</v>
      </c>
      <c r="B174" s="6">
        <v>169</v>
      </c>
      <c r="C174" s="6" t="s">
        <v>94</v>
      </c>
      <c r="D174" s="6" t="s">
        <v>485</v>
      </c>
      <c r="E174" s="8">
        <v>4485520.2575000003</v>
      </c>
      <c r="F174" s="8">
        <v>159517.38750000001</v>
      </c>
      <c r="G174" s="9">
        <f t="shared" si="3"/>
        <v>4645037.6450000005</v>
      </c>
    </row>
    <row r="175" spans="1:7" x14ac:dyDescent="0.35">
      <c r="A175" s="6">
        <v>170</v>
      </c>
      <c r="B175" s="6">
        <v>170</v>
      </c>
      <c r="C175" s="6" t="s">
        <v>94</v>
      </c>
      <c r="D175" s="6" t="s">
        <v>487</v>
      </c>
      <c r="E175" s="8">
        <v>5638244.5477999998</v>
      </c>
      <c r="F175" s="8">
        <v>200511.4209</v>
      </c>
      <c r="G175" s="9">
        <f t="shared" si="3"/>
        <v>5838755.9687000001</v>
      </c>
    </row>
    <row r="176" spans="1:7" x14ac:dyDescent="0.35">
      <c r="A176" s="6">
        <v>171</v>
      </c>
      <c r="B176" s="6">
        <v>171</v>
      </c>
      <c r="C176" s="6" t="s">
        <v>94</v>
      </c>
      <c r="D176" s="6" t="s">
        <v>489</v>
      </c>
      <c r="E176" s="8">
        <v>5397460.3235999998</v>
      </c>
      <c r="F176" s="8">
        <v>191948.4743</v>
      </c>
      <c r="G176" s="9">
        <f t="shared" si="3"/>
        <v>5589408.7978999997</v>
      </c>
    </row>
    <row r="177" spans="1:7" x14ac:dyDescent="0.35">
      <c r="A177" s="6">
        <v>172</v>
      </c>
      <c r="B177" s="6">
        <v>172</v>
      </c>
      <c r="C177" s="6" t="s">
        <v>94</v>
      </c>
      <c r="D177" s="6" t="s">
        <v>491</v>
      </c>
      <c r="E177" s="8">
        <v>3482535.9145</v>
      </c>
      <c r="F177" s="8">
        <v>123848.5168</v>
      </c>
      <c r="G177" s="9">
        <f t="shared" si="3"/>
        <v>3606384.4312999998</v>
      </c>
    </row>
    <row r="178" spans="1:7" x14ac:dyDescent="0.35">
      <c r="A178" s="6">
        <v>173</v>
      </c>
      <c r="B178" s="6">
        <v>173</v>
      </c>
      <c r="C178" s="6" t="s">
        <v>94</v>
      </c>
      <c r="D178" s="6" t="s">
        <v>493</v>
      </c>
      <c r="E178" s="8">
        <v>4160138.4745999998</v>
      </c>
      <c r="F178" s="8">
        <v>147945.91990000001</v>
      </c>
      <c r="G178" s="9">
        <f t="shared" si="3"/>
        <v>4308084.3944999995</v>
      </c>
    </row>
    <row r="179" spans="1:7" x14ac:dyDescent="0.35">
      <c r="A179" s="6">
        <v>174</v>
      </c>
      <c r="B179" s="6">
        <v>174</v>
      </c>
      <c r="C179" s="6" t="s">
        <v>94</v>
      </c>
      <c r="D179" s="6" t="s">
        <v>495</v>
      </c>
      <c r="E179" s="8">
        <v>4785930.7414999995</v>
      </c>
      <c r="F179" s="8">
        <v>170200.80720000001</v>
      </c>
      <c r="G179" s="9">
        <f t="shared" si="3"/>
        <v>4956131.5486999992</v>
      </c>
    </row>
    <row r="180" spans="1:7" x14ac:dyDescent="0.35">
      <c r="A180" s="6">
        <v>175</v>
      </c>
      <c r="B180" s="6">
        <v>175</v>
      </c>
      <c r="C180" s="6" t="s">
        <v>94</v>
      </c>
      <c r="D180" s="6" t="s">
        <v>497</v>
      </c>
      <c r="E180" s="8">
        <v>5486817.2308999998</v>
      </c>
      <c r="F180" s="8">
        <v>195126.2507</v>
      </c>
      <c r="G180" s="9">
        <f t="shared" si="3"/>
        <v>5681943.4815999996</v>
      </c>
    </row>
    <row r="181" spans="1:7" x14ac:dyDescent="0.35">
      <c r="A181" s="6">
        <v>176</v>
      </c>
      <c r="B181" s="6">
        <v>176</v>
      </c>
      <c r="C181" s="6" t="s">
        <v>94</v>
      </c>
      <c r="D181" s="6" t="s">
        <v>499</v>
      </c>
      <c r="E181" s="8">
        <v>4346403.8877999997</v>
      </c>
      <c r="F181" s="8">
        <v>154570.02830000001</v>
      </c>
      <c r="G181" s="9">
        <f t="shared" si="3"/>
        <v>4500973.9161</v>
      </c>
    </row>
    <row r="182" spans="1:7" x14ac:dyDescent="0.35">
      <c r="A182" s="6">
        <v>177</v>
      </c>
      <c r="B182" s="6">
        <v>177</v>
      </c>
      <c r="C182" s="6" t="s">
        <v>94</v>
      </c>
      <c r="D182" s="6" t="s">
        <v>501</v>
      </c>
      <c r="E182" s="8">
        <v>4632730.8054999998</v>
      </c>
      <c r="F182" s="8">
        <v>164752.59779999999</v>
      </c>
      <c r="G182" s="9">
        <f t="shared" si="3"/>
        <v>4797483.4032999994</v>
      </c>
    </row>
    <row r="183" spans="1:7" x14ac:dyDescent="0.35">
      <c r="A183" s="6">
        <v>178</v>
      </c>
      <c r="B183" s="6">
        <v>178</v>
      </c>
      <c r="C183" s="6" t="s">
        <v>94</v>
      </c>
      <c r="D183" s="6" t="s">
        <v>503</v>
      </c>
      <c r="E183" s="8">
        <v>3627608.7645</v>
      </c>
      <c r="F183" s="8">
        <v>129007.7047</v>
      </c>
      <c r="G183" s="9">
        <f t="shared" si="3"/>
        <v>3756616.4692000002</v>
      </c>
    </row>
    <row r="184" spans="1:7" x14ac:dyDescent="0.35">
      <c r="A184" s="6">
        <v>179</v>
      </c>
      <c r="B184" s="6">
        <v>179</v>
      </c>
      <c r="C184" s="6" t="s">
        <v>94</v>
      </c>
      <c r="D184" s="6" t="s">
        <v>505</v>
      </c>
      <c r="E184" s="8">
        <v>4949821.0082</v>
      </c>
      <c r="F184" s="8">
        <v>176029.19399999999</v>
      </c>
      <c r="G184" s="9">
        <f t="shared" si="3"/>
        <v>5125850.2022000002</v>
      </c>
    </row>
    <row r="185" spans="1:7" x14ac:dyDescent="0.35">
      <c r="A185" s="6">
        <v>180</v>
      </c>
      <c r="B185" s="6">
        <v>180</v>
      </c>
      <c r="C185" s="6" t="s">
        <v>94</v>
      </c>
      <c r="D185" s="6" t="s">
        <v>507</v>
      </c>
      <c r="E185" s="8">
        <v>4271595.6376</v>
      </c>
      <c r="F185" s="8">
        <v>151909.64199999999</v>
      </c>
      <c r="G185" s="9">
        <f t="shared" si="3"/>
        <v>4423505.2796</v>
      </c>
    </row>
    <row r="186" spans="1:7" x14ac:dyDescent="0.35">
      <c r="A186" s="6">
        <v>181</v>
      </c>
      <c r="B186" s="6">
        <v>181</v>
      </c>
      <c r="C186" s="6" t="s">
        <v>94</v>
      </c>
      <c r="D186" s="6" t="s">
        <v>509</v>
      </c>
      <c r="E186" s="8">
        <v>4707943.8249000004</v>
      </c>
      <c r="F186" s="8">
        <v>167427.37880000001</v>
      </c>
      <c r="G186" s="9">
        <f t="shared" si="3"/>
        <v>4875371.2037000004</v>
      </c>
    </row>
    <row r="187" spans="1:7" x14ac:dyDescent="0.35">
      <c r="A187" s="6">
        <v>182</v>
      </c>
      <c r="B187" s="6">
        <v>182</v>
      </c>
      <c r="C187" s="6" t="s">
        <v>94</v>
      </c>
      <c r="D187" s="6" t="s">
        <v>511</v>
      </c>
      <c r="E187" s="8">
        <v>4457181.8761999998</v>
      </c>
      <c r="F187" s="8">
        <v>158509.59700000001</v>
      </c>
      <c r="G187" s="9">
        <f t="shared" si="3"/>
        <v>4615691.4731999999</v>
      </c>
    </row>
    <row r="188" spans="1:7" x14ac:dyDescent="0.35">
      <c r="A188" s="6">
        <v>183</v>
      </c>
      <c r="B188" s="6">
        <v>183</v>
      </c>
      <c r="C188" s="6" t="s">
        <v>94</v>
      </c>
      <c r="D188" s="6" t="s">
        <v>513</v>
      </c>
      <c r="E188" s="8">
        <v>5055759.9864999996</v>
      </c>
      <c r="F188" s="8">
        <v>179796.67430000001</v>
      </c>
      <c r="G188" s="9">
        <f t="shared" si="3"/>
        <v>5235556.6607999997</v>
      </c>
    </row>
    <row r="189" spans="1:7" x14ac:dyDescent="0.35">
      <c r="A189" s="6">
        <v>184</v>
      </c>
      <c r="B189" s="6">
        <v>184</v>
      </c>
      <c r="C189" s="6" t="s">
        <v>94</v>
      </c>
      <c r="D189" s="6" t="s">
        <v>515</v>
      </c>
      <c r="E189" s="8">
        <v>4751547.0752999997</v>
      </c>
      <c r="F189" s="8">
        <v>168978.02979999999</v>
      </c>
      <c r="G189" s="9">
        <f t="shared" si="3"/>
        <v>4920525.1050999993</v>
      </c>
    </row>
    <row r="190" spans="1:7" x14ac:dyDescent="0.35">
      <c r="A190" s="6">
        <v>185</v>
      </c>
      <c r="B190" s="6">
        <v>185</v>
      </c>
      <c r="C190" s="6" t="s">
        <v>94</v>
      </c>
      <c r="D190" s="6" t="s">
        <v>517</v>
      </c>
      <c r="E190" s="8">
        <v>4770278.7506999997</v>
      </c>
      <c r="F190" s="8">
        <v>169644.1795</v>
      </c>
      <c r="G190" s="9">
        <f t="shared" si="3"/>
        <v>4939922.9301999994</v>
      </c>
    </row>
    <row r="191" spans="1:7" x14ac:dyDescent="0.35">
      <c r="A191" s="6">
        <v>186</v>
      </c>
      <c r="B191" s="6">
        <v>186</v>
      </c>
      <c r="C191" s="6" t="s">
        <v>94</v>
      </c>
      <c r="D191" s="6" t="s">
        <v>519</v>
      </c>
      <c r="E191" s="8">
        <v>5260608.7065000003</v>
      </c>
      <c r="F191" s="8">
        <v>187081.65590000001</v>
      </c>
      <c r="G191" s="9">
        <f t="shared" si="3"/>
        <v>5447690.3624</v>
      </c>
    </row>
    <row r="192" spans="1:7" x14ac:dyDescent="0.35">
      <c r="A192" s="6">
        <v>187</v>
      </c>
      <c r="B192" s="6">
        <v>187</v>
      </c>
      <c r="C192" s="6" t="s">
        <v>95</v>
      </c>
      <c r="D192" s="6" t="s">
        <v>524</v>
      </c>
      <c r="E192" s="8">
        <v>3683800.0956000001</v>
      </c>
      <c r="F192" s="8">
        <v>131006.0224</v>
      </c>
      <c r="G192" s="9">
        <f t="shared" si="3"/>
        <v>3814806.1180000002</v>
      </c>
    </row>
    <row r="193" spans="1:7" x14ac:dyDescent="0.35">
      <c r="A193" s="6">
        <v>188</v>
      </c>
      <c r="B193" s="6">
        <v>188</v>
      </c>
      <c r="C193" s="6" t="s">
        <v>95</v>
      </c>
      <c r="D193" s="6" t="s">
        <v>526</v>
      </c>
      <c r="E193" s="8">
        <v>4015195.9418000001</v>
      </c>
      <c r="F193" s="8">
        <v>142791.3664</v>
      </c>
      <c r="G193" s="9">
        <f t="shared" si="3"/>
        <v>4157987.3082000003</v>
      </c>
    </row>
    <row r="194" spans="1:7" x14ac:dyDescent="0.35">
      <c r="A194" s="6">
        <v>189</v>
      </c>
      <c r="B194" s="6">
        <v>189</v>
      </c>
      <c r="C194" s="6" t="s">
        <v>95</v>
      </c>
      <c r="D194" s="6" t="s">
        <v>528</v>
      </c>
      <c r="E194" s="8">
        <v>3432330.8583999998</v>
      </c>
      <c r="F194" s="8">
        <v>122063.0874</v>
      </c>
      <c r="G194" s="9">
        <f t="shared" si="3"/>
        <v>3554393.9457999999</v>
      </c>
    </row>
    <row r="195" spans="1:7" x14ac:dyDescent="0.35">
      <c r="A195" s="6">
        <v>190</v>
      </c>
      <c r="B195" s="6">
        <v>190</v>
      </c>
      <c r="C195" s="6" t="s">
        <v>95</v>
      </c>
      <c r="D195" s="6" t="s">
        <v>530</v>
      </c>
      <c r="E195" s="8">
        <v>4932880.0762</v>
      </c>
      <c r="F195" s="8">
        <v>175426.72810000001</v>
      </c>
      <c r="G195" s="9">
        <f t="shared" si="3"/>
        <v>5108306.8043</v>
      </c>
    </row>
    <row r="196" spans="1:7" x14ac:dyDescent="0.35">
      <c r="A196" s="6">
        <v>191</v>
      </c>
      <c r="B196" s="6">
        <v>191</v>
      </c>
      <c r="C196" s="6" t="s">
        <v>95</v>
      </c>
      <c r="D196" s="6" t="s">
        <v>532</v>
      </c>
      <c r="E196" s="8">
        <v>4488154.3572000004</v>
      </c>
      <c r="F196" s="8">
        <v>159611.06330000001</v>
      </c>
      <c r="G196" s="9">
        <f t="shared" si="3"/>
        <v>4647765.4205</v>
      </c>
    </row>
    <row r="197" spans="1:7" x14ac:dyDescent="0.35">
      <c r="A197" s="6">
        <v>192</v>
      </c>
      <c r="B197" s="6">
        <v>192</v>
      </c>
      <c r="C197" s="6" t="s">
        <v>95</v>
      </c>
      <c r="D197" s="6" t="s">
        <v>534</v>
      </c>
      <c r="E197" s="8">
        <v>4597399.2926000003</v>
      </c>
      <c r="F197" s="8">
        <v>163496.11240000001</v>
      </c>
      <c r="G197" s="9">
        <f t="shared" si="3"/>
        <v>4760895.4050000003</v>
      </c>
    </row>
    <row r="198" spans="1:7" x14ac:dyDescent="0.35">
      <c r="A198" s="6">
        <v>193</v>
      </c>
      <c r="B198" s="6">
        <v>193</v>
      </c>
      <c r="C198" s="6" t="s">
        <v>95</v>
      </c>
      <c r="D198" s="6" t="s">
        <v>536</v>
      </c>
      <c r="E198" s="8">
        <v>4874091.5785999997</v>
      </c>
      <c r="F198" s="8">
        <v>173336.04800000001</v>
      </c>
      <c r="G198" s="9">
        <f t="shared" si="3"/>
        <v>5047427.6266000001</v>
      </c>
    </row>
    <row r="199" spans="1:7" x14ac:dyDescent="0.35">
      <c r="A199" s="6">
        <v>194</v>
      </c>
      <c r="B199" s="6">
        <v>194</v>
      </c>
      <c r="C199" s="6" t="s">
        <v>95</v>
      </c>
      <c r="D199" s="6" t="s">
        <v>538</v>
      </c>
      <c r="E199" s="8">
        <v>4584154.4367000004</v>
      </c>
      <c r="F199" s="8">
        <v>163025.08910000001</v>
      </c>
      <c r="G199" s="9">
        <f t="shared" si="3"/>
        <v>4747179.5258000009</v>
      </c>
    </row>
    <row r="200" spans="1:7" x14ac:dyDescent="0.35">
      <c r="A200" s="6">
        <v>195</v>
      </c>
      <c r="B200" s="6">
        <v>195</v>
      </c>
      <c r="C200" s="6" t="s">
        <v>95</v>
      </c>
      <c r="D200" s="6" t="s">
        <v>540</v>
      </c>
      <c r="E200" s="8">
        <v>4313351.5017999997</v>
      </c>
      <c r="F200" s="8">
        <v>153394.5949</v>
      </c>
      <c r="G200" s="9">
        <f t="shared" si="3"/>
        <v>4466746.0966999996</v>
      </c>
    </row>
    <row r="201" spans="1:7" x14ac:dyDescent="0.35">
      <c r="A201" s="6">
        <v>196</v>
      </c>
      <c r="B201" s="6">
        <v>196</v>
      </c>
      <c r="C201" s="6" t="s">
        <v>95</v>
      </c>
      <c r="D201" s="6" t="s">
        <v>542</v>
      </c>
      <c r="E201" s="8">
        <v>4823289.7</v>
      </c>
      <c r="F201" s="8">
        <v>171529.3941</v>
      </c>
      <c r="G201" s="9">
        <f t="shared" si="3"/>
        <v>4994819.0941000003</v>
      </c>
    </row>
    <row r="202" spans="1:7" x14ac:dyDescent="0.35">
      <c r="A202" s="6">
        <v>197</v>
      </c>
      <c r="B202" s="6">
        <v>197</v>
      </c>
      <c r="C202" s="6" t="s">
        <v>95</v>
      </c>
      <c r="D202" s="6" t="s">
        <v>544</v>
      </c>
      <c r="E202" s="8">
        <v>4053049.9389999998</v>
      </c>
      <c r="F202" s="8">
        <v>144137.5583</v>
      </c>
      <c r="G202" s="9">
        <f t="shared" si="3"/>
        <v>4197187.4972999999</v>
      </c>
    </row>
    <row r="203" spans="1:7" x14ac:dyDescent="0.35">
      <c r="A203" s="6">
        <v>198</v>
      </c>
      <c r="B203" s="6">
        <v>198</v>
      </c>
      <c r="C203" s="6" t="s">
        <v>95</v>
      </c>
      <c r="D203" s="6" t="s">
        <v>546</v>
      </c>
      <c r="E203" s="8">
        <v>4180108.0482000001</v>
      </c>
      <c r="F203" s="8">
        <v>148656.09270000001</v>
      </c>
      <c r="G203" s="9">
        <f t="shared" si="3"/>
        <v>4328764.1409</v>
      </c>
    </row>
    <row r="204" spans="1:7" x14ac:dyDescent="0.35">
      <c r="A204" s="6">
        <v>199</v>
      </c>
      <c r="B204" s="6">
        <v>199</v>
      </c>
      <c r="C204" s="6" t="s">
        <v>95</v>
      </c>
      <c r="D204" s="6" t="s">
        <v>548</v>
      </c>
      <c r="E204" s="8">
        <v>3828888.7612999999</v>
      </c>
      <c r="F204" s="8">
        <v>136165.77280000001</v>
      </c>
      <c r="G204" s="9">
        <f t="shared" si="3"/>
        <v>3965054.5340999998</v>
      </c>
    </row>
    <row r="205" spans="1:7" x14ac:dyDescent="0.35">
      <c r="A205" s="6">
        <v>200</v>
      </c>
      <c r="B205" s="6">
        <v>200</v>
      </c>
      <c r="C205" s="6" t="s">
        <v>95</v>
      </c>
      <c r="D205" s="6" t="s">
        <v>550</v>
      </c>
      <c r="E205" s="8">
        <v>3749879.8335000002</v>
      </c>
      <c r="F205" s="8">
        <v>133355.99890000001</v>
      </c>
      <c r="G205" s="9">
        <f t="shared" si="3"/>
        <v>3883235.8324000002</v>
      </c>
    </row>
    <row r="206" spans="1:7" x14ac:dyDescent="0.35">
      <c r="A206" s="6">
        <v>201</v>
      </c>
      <c r="B206" s="6">
        <v>201</v>
      </c>
      <c r="C206" s="6" t="s">
        <v>95</v>
      </c>
      <c r="D206" s="6" t="s">
        <v>552</v>
      </c>
      <c r="E206" s="8">
        <v>4069052.1340999999</v>
      </c>
      <c r="F206" s="8">
        <v>144706.64019999999</v>
      </c>
      <c r="G206" s="9">
        <f t="shared" si="3"/>
        <v>4213758.7742999997</v>
      </c>
    </row>
    <row r="207" spans="1:7" x14ac:dyDescent="0.35">
      <c r="A207" s="6">
        <v>202</v>
      </c>
      <c r="B207" s="6">
        <v>202</v>
      </c>
      <c r="C207" s="6" t="s">
        <v>95</v>
      </c>
      <c r="D207" s="6" t="s">
        <v>554</v>
      </c>
      <c r="E207" s="8">
        <v>3360396.5632000002</v>
      </c>
      <c r="F207" s="8">
        <v>119504.9069</v>
      </c>
      <c r="G207" s="9">
        <f t="shared" si="3"/>
        <v>3479901.4701</v>
      </c>
    </row>
    <row r="208" spans="1:7" x14ac:dyDescent="0.35">
      <c r="A208" s="6">
        <v>203</v>
      </c>
      <c r="B208" s="6">
        <v>203</v>
      </c>
      <c r="C208" s="6" t="s">
        <v>95</v>
      </c>
      <c r="D208" s="6" t="s">
        <v>556</v>
      </c>
      <c r="E208" s="8">
        <v>4232679.2559000002</v>
      </c>
      <c r="F208" s="8">
        <v>150525.66880000001</v>
      </c>
      <c r="G208" s="9">
        <f t="shared" si="3"/>
        <v>4383204.9247000003</v>
      </c>
    </row>
    <row r="209" spans="1:7" x14ac:dyDescent="0.35">
      <c r="A209" s="6">
        <v>204</v>
      </c>
      <c r="B209" s="6">
        <v>204</v>
      </c>
      <c r="C209" s="6" t="s">
        <v>95</v>
      </c>
      <c r="D209" s="6" t="s">
        <v>558</v>
      </c>
      <c r="E209" s="8">
        <v>4450223.8751999997</v>
      </c>
      <c r="F209" s="8">
        <v>158262.1514</v>
      </c>
      <c r="G209" s="9">
        <f t="shared" si="3"/>
        <v>4608486.0265999995</v>
      </c>
    </row>
    <row r="210" spans="1:7" x14ac:dyDescent="0.35">
      <c r="A210" s="6">
        <v>205</v>
      </c>
      <c r="B210" s="6">
        <v>205</v>
      </c>
      <c r="C210" s="6" t="s">
        <v>95</v>
      </c>
      <c r="D210" s="6" t="s">
        <v>560</v>
      </c>
      <c r="E210" s="8">
        <v>5811862.8509999998</v>
      </c>
      <c r="F210" s="8">
        <v>206685.76329999999</v>
      </c>
      <c r="G210" s="9">
        <f t="shared" si="3"/>
        <v>6018548.6142999995</v>
      </c>
    </row>
    <row r="211" spans="1:7" x14ac:dyDescent="0.35">
      <c r="A211" s="6">
        <v>206</v>
      </c>
      <c r="B211" s="6">
        <v>206</v>
      </c>
      <c r="C211" s="6" t="s">
        <v>95</v>
      </c>
      <c r="D211" s="6" t="s">
        <v>562</v>
      </c>
      <c r="E211" s="8">
        <v>4607153.4890999999</v>
      </c>
      <c r="F211" s="8">
        <v>163842.99840000001</v>
      </c>
      <c r="G211" s="9">
        <f t="shared" ref="G211:G274" si="4">E211+F211</f>
        <v>4770996.4874999998</v>
      </c>
    </row>
    <row r="212" spans="1:7" x14ac:dyDescent="0.35">
      <c r="A212" s="6">
        <v>207</v>
      </c>
      <c r="B212" s="6">
        <v>207</v>
      </c>
      <c r="C212" s="6" t="s">
        <v>95</v>
      </c>
      <c r="D212" s="6" t="s">
        <v>564</v>
      </c>
      <c r="E212" s="8">
        <v>3653881.8517999998</v>
      </c>
      <c r="F212" s="8">
        <v>129942.0477</v>
      </c>
      <c r="G212" s="9">
        <f t="shared" si="4"/>
        <v>3783823.8994999998</v>
      </c>
    </row>
    <row r="213" spans="1:7" x14ac:dyDescent="0.35">
      <c r="A213" s="6">
        <v>208</v>
      </c>
      <c r="B213" s="6">
        <v>208</v>
      </c>
      <c r="C213" s="6" t="s">
        <v>95</v>
      </c>
      <c r="D213" s="6" t="s">
        <v>566</v>
      </c>
      <c r="E213" s="8">
        <v>4293262.5235000001</v>
      </c>
      <c r="F213" s="8">
        <v>152680.1758</v>
      </c>
      <c r="G213" s="9">
        <f t="shared" si="4"/>
        <v>4445942.6993000004</v>
      </c>
    </row>
    <row r="214" spans="1:7" x14ac:dyDescent="0.35">
      <c r="A214" s="6">
        <v>209</v>
      </c>
      <c r="B214" s="6">
        <v>209</v>
      </c>
      <c r="C214" s="6" t="s">
        <v>95</v>
      </c>
      <c r="D214" s="6" t="s">
        <v>568</v>
      </c>
      <c r="E214" s="8">
        <v>5335290.8393999999</v>
      </c>
      <c r="F214" s="8">
        <v>189737.55710000001</v>
      </c>
      <c r="G214" s="9">
        <f t="shared" si="4"/>
        <v>5525028.3964999998</v>
      </c>
    </row>
    <row r="215" spans="1:7" x14ac:dyDescent="0.35">
      <c r="A215" s="6">
        <v>210</v>
      </c>
      <c r="B215" s="6">
        <v>210</v>
      </c>
      <c r="C215" s="6" t="s">
        <v>95</v>
      </c>
      <c r="D215" s="6" t="s">
        <v>570</v>
      </c>
      <c r="E215" s="8">
        <v>4390631.7098000003</v>
      </c>
      <c r="F215" s="8">
        <v>156142.89079999999</v>
      </c>
      <c r="G215" s="9">
        <f t="shared" si="4"/>
        <v>4546774.6006000005</v>
      </c>
    </row>
    <row r="216" spans="1:7" x14ac:dyDescent="0.35">
      <c r="A216" s="6">
        <v>211</v>
      </c>
      <c r="B216" s="6">
        <v>211</v>
      </c>
      <c r="C216" s="6" t="s">
        <v>95</v>
      </c>
      <c r="D216" s="6" t="s">
        <v>572</v>
      </c>
      <c r="E216" s="8">
        <v>4216510.3793000001</v>
      </c>
      <c r="F216" s="8">
        <v>149950.6593</v>
      </c>
      <c r="G216" s="9">
        <f t="shared" si="4"/>
        <v>4366461.0386000006</v>
      </c>
    </row>
    <row r="217" spans="1:7" x14ac:dyDescent="0.35">
      <c r="A217" s="6">
        <v>212</v>
      </c>
      <c r="B217" s="6">
        <v>212</v>
      </c>
      <c r="C217" s="6" t="s">
        <v>96</v>
      </c>
      <c r="D217" s="6" t="s">
        <v>577</v>
      </c>
      <c r="E217" s="8">
        <v>4788129.9232000001</v>
      </c>
      <c r="F217" s="8">
        <v>170279.01610000001</v>
      </c>
      <c r="G217" s="9">
        <f t="shared" si="4"/>
        <v>4958408.9392999997</v>
      </c>
    </row>
    <row r="218" spans="1:7" x14ac:dyDescent="0.35">
      <c r="A218" s="6">
        <v>213</v>
      </c>
      <c r="B218" s="6">
        <v>213</v>
      </c>
      <c r="C218" s="6" t="s">
        <v>96</v>
      </c>
      <c r="D218" s="6" t="s">
        <v>579</v>
      </c>
      <c r="E218" s="8">
        <v>4496046.4742999999</v>
      </c>
      <c r="F218" s="8">
        <v>159891.7286</v>
      </c>
      <c r="G218" s="9">
        <f t="shared" si="4"/>
        <v>4655938.2028999999</v>
      </c>
    </row>
    <row r="219" spans="1:7" x14ac:dyDescent="0.35">
      <c r="A219" s="6">
        <v>214</v>
      </c>
      <c r="B219" s="6">
        <v>214</v>
      </c>
      <c r="C219" s="6" t="s">
        <v>96</v>
      </c>
      <c r="D219" s="6" t="s">
        <v>581</v>
      </c>
      <c r="E219" s="8">
        <v>4534751.2001</v>
      </c>
      <c r="F219" s="8">
        <v>161268.1746</v>
      </c>
      <c r="G219" s="9">
        <f t="shared" si="4"/>
        <v>4696019.3746999996</v>
      </c>
    </row>
    <row r="220" spans="1:7" x14ac:dyDescent="0.35">
      <c r="A220" s="6">
        <v>215</v>
      </c>
      <c r="B220" s="6">
        <v>215</v>
      </c>
      <c r="C220" s="6" t="s">
        <v>96</v>
      </c>
      <c r="D220" s="6" t="s">
        <v>96</v>
      </c>
      <c r="E220" s="8">
        <v>4372767.2892000005</v>
      </c>
      <c r="F220" s="8">
        <v>155507.58300000001</v>
      </c>
      <c r="G220" s="9">
        <f t="shared" si="4"/>
        <v>4528274.8722000001</v>
      </c>
    </row>
    <row r="221" spans="1:7" x14ac:dyDescent="0.35">
      <c r="A221" s="6">
        <v>216</v>
      </c>
      <c r="B221" s="6">
        <v>216</v>
      </c>
      <c r="C221" s="6" t="s">
        <v>96</v>
      </c>
      <c r="D221" s="6" t="s">
        <v>584</v>
      </c>
      <c r="E221" s="8">
        <v>4358577.4186000004</v>
      </c>
      <c r="F221" s="8">
        <v>155002.95240000001</v>
      </c>
      <c r="G221" s="9">
        <f t="shared" si="4"/>
        <v>4513580.3710000003</v>
      </c>
    </row>
    <row r="222" spans="1:7" x14ac:dyDescent="0.35">
      <c r="A222" s="6">
        <v>217</v>
      </c>
      <c r="B222" s="6">
        <v>217</v>
      </c>
      <c r="C222" s="6" t="s">
        <v>96</v>
      </c>
      <c r="D222" s="6" t="s">
        <v>586</v>
      </c>
      <c r="E222" s="8">
        <v>4530270.3948999997</v>
      </c>
      <c r="F222" s="8">
        <v>161108.82490000001</v>
      </c>
      <c r="G222" s="9">
        <f t="shared" si="4"/>
        <v>4691379.2198000001</v>
      </c>
    </row>
    <row r="223" spans="1:7" x14ac:dyDescent="0.35">
      <c r="A223" s="6">
        <v>218</v>
      </c>
      <c r="B223" s="6">
        <v>218</v>
      </c>
      <c r="C223" s="6" t="s">
        <v>96</v>
      </c>
      <c r="D223" s="6" t="s">
        <v>588</v>
      </c>
      <c r="E223" s="8">
        <v>5293275.8413000004</v>
      </c>
      <c r="F223" s="8">
        <v>188243.38870000001</v>
      </c>
      <c r="G223" s="9">
        <f t="shared" si="4"/>
        <v>5481519.2300000004</v>
      </c>
    </row>
    <row r="224" spans="1:7" x14ac:dyDescent="0.35">
      <c r="A224" s="6">
        <v>219</v>
      </c>
      <c r="B224" s="6">
        <v>219</v>
      </c>
      <c r="C224" s="6" t="s">
        <v>96</v>
      </c>
      <c r="D224" s="6" t="s">
        <v>590</v>
      </c>
      <c r="E224" s="8">
        <v>4688642.7133999998</v>
      </c>
      <c r="F224" s="8">
        <v>166740.97839999999</v>
      </c>
      <c r="G224" s="9">
        <f t="shared" si="4"/>
        <v>4855383.6918000001</v>
      </c>
    </row>
    <row r="225" spans="1:7" x14ac:dyDescent="0.35">
      <c r="A225" s="6">
        <v>220</v>
      </c>
      <c r="B225" s="6">
        <v>220</v>
      </c>
      <c r="C225" s="6" t="s">
        <v>96</v>
      </c>
      <c r="D225" s="6" t="s">
        <v>592</v>
      </c>
      <c r="E225" s="8">
        <v>4242098.3393000001</v>
      </c>
      <c r="F225" s="8">
        <v>150860.6372</v>
      </c>
      <c r="G225" s="9">
        <f t="shared" si="4"/>
        <v>4392958.9764999999</v>
      </c>
    </row>
    <row r="226" spans="1:7" x14ac:dyDescent="0.35">
      <c r="A226" s="6">
        <v>221</v>
      </c>
      <c r="B226" s="6">
        <v>221</v>
      </c>
      <c r="C226" s="6" t="s">
        <v>96</v>
      </c>
      <c r="D226" s="6" t="s">
        <v>594</v>
      </c>
      <c r="E226" s="8">
        <v>5892256.2423999999</v>
      </c>
      <c r="F226" s="8">
        <v>209544.77249999999</v>
      </c>
      <c r="G226" s="9">
        <f t="shared" si="4"/>
        <v>6101801.0148999998</v>
      </c>
    </row>
    <row r="227" spans="1:7" x14ac:dyDescent="0.35">
      <c r="A227" s="6">
        <v>222</v>
      </c>
      <c r="B227" s="6">
        <v>222</v>
      </c>
      <c r="C227" s="6" t="s">
        <v>96</v>
      </c>
      <c r="D227" s="6" t="s">
        <v>596</v>
      </c>
      <c r="E227" s="8">
        <v>4571124.4062999999</v>
      </c>
      <c r="F227" s="8">
        <v>162561.70550000001</v>
      </c>
      <c r="G227" s="9">
        <f t="shared" si="4"/>
        <v>4733686.1118000001</v>
      </c>
    </row>
    <row r="228" spans="1:7" x14ac:dyDescent="0.35">
      <c r="A228" s="6">
        <v>223</v>
      </c>
      <c r="B228" s="6">
        <v>223</v>
      </c>
      <c r="C228" s="6" t="s">
        <v>96</v>
      </c>
      <c r="D228" s="6" t="s">
        <v>598</v>
      </c>
      <c r="E228" s="8">
        <v>5043884.6502999999</v>
      </c>
      <c r="F228" s="8">
        <v>179374.3548</v>
      </c>
      <c r="G228" s="9">
        <f t="shared" si="4"/>
        <v>5223259.0050999997</v>
      </c>
    </row>
    <row r="229" spans="1:7" x14ac:dyDescent="0.35">
      <c r="A229" s="6">
        <v>224</v>
      </c>
      <c r="B229" s="6">
        <v>224</v>
      </c>
      <c r="C229" s="6" t="s">
        <v>96</v>
      </c>
      <c r="D229" s="6" t="s">
        <v>599</v>
      </c>
      <c r="E229" s="8">
        <v>5524305.2049000002</v>
      </c>
      <c r="F229" s="8">
        <v>196459.42569999999</v>
      </c>
      <c r="G229" s="9">
        <f t="shared" si="4"/>
        <v>5720764.6305999998</v>
      </c>
    </row>
    <row r="230" spans="1:7" x14ac:dyDescent="0.35">
      <c r="A230" s="6">
        <v>225</v>
      </c>
      <c r="B230" s="6">
        <v>225</v>
      </c>
      <c r="C230" s="6" t="s">
        <v>97</v>
      </c>
      <c r="D230" s="6" t="s">
        <v>604</v>
      </c>
      <c r="E230" s="8">
        <v>5735402.8611000003</v>
      </c>
      <c r="F230" s="8">
        <v>203966.6366</v>
      </c>
      <c r="G230" s="9">
        <f t="shared" si="4"/>
        <v>5939369.4977000002</v>
      </c>
    </row>
    <row r="231" spans="1:7" x14ac:dyDescent="0.35">
      <c r="A231" s="6">
        <v>226</v>
      </c>
      <c r="B231" s="6">
        <v>226</v>
      </c>
      <c r="C231" s="6" t="s">
        <v>97</v>
      </c>
      <c r="D231" s="6" t="s">
        <v>606</v>
      </c>
      <c r="E231" s="8">
        <v>5447384.7034</v>
      </c>
      <c r="F231" s="8">
        <v>193723.92199999999</v>
      </c>
      <c r="G231" s="9">
        <f t="shared" si="4"/>
        <v>5641108.6254000003</v>
      </c>
    </row>
    <row r="232" spans="1:7" x14ac:dyDescent="0.35">
      <c r="A232" s="6">
        <v>227</v>
      </c>
      <c r="B232" s="6">
        <v>227</v>
      </c>
      <c r="C232" s="6" t="s">
        <v>97</v>
      </c>
      <c r="D232" s="6" t="s">
        <v>607</v>
      </c>
      <c r="E232" s="8">
        <v>3604634.2322</v>
      </c>
      <c r="F232" s="8">
        <v>128190.66740000001</v>
      </c>
      <c r="G232" s="9">
        <f t="shared" si="4"/>
        <v>3732824.8996000001</v>
      </c>
    </row>
    <row r="233" spans="1:7" x14ac:dyDescent="0.35">
      <c r="A233" s="6">
        <v>228</v>
      </c>
      <c r="B233" s="6">
        <v>228</v>
      </c>
      <c r="C233" s="6" t="s">
        <v>97</v>
      </c>
      <c r="D233" s="6" t="s">
        <v>609</v>
      </c>
      <c r="E233" s="8">
        <v>3711077.1469000001</v>
      </c>
      <c r="F233" s="8">
        <v>131976.06899999999</v>
      </c>
      <c r="G233" s="9">
        <f t="shared" si="4"/>
        <v>3843053.2159000002</v>
      </c>
    </row>
    <row r="234" spans="1:7" x14ac:dyDescent="0.35">
      <c r="A234" s="6">
        <v>229</v>
      </c>
      <c r="B234" s="6">
        <v>229</v>
      </c>
      <c r="C234" s="6" t="s">
        <v>97</v>
      </c>
      <c r="D234" s="6" t="s">
        <v>611</v>
      </c>
      <c r="E234" s="8">
        <v>4443439.3088999996</v>
      </c>
      <c r="F234" s="8">
        <v>158020.8737</v>
      </c>
      <c r="G234" s="9">
        <f t="shared" si="4"/>
        <v>4601460.1825999999</v>
      </c>
    </row>
    <row r="235" spans="1:7" x14ac:dyDescent="0.35">
      <c r="A235" s="6">
        <v>230</v>
      </c>
      <c r="B235" s="6">
        <v>230</v>
      </c>
      <c r="C235" s="6" t="s">
        <v>97</v>
      </c>
      <c r="D235" s="6" t="s">
        <v>613</v>
      </c>
      <c r="E235" s="8">
        <v>3776762.7729000002</v>
      </c>
      <c r="F235" s="8">
        <v>134312.02979999999</v>
      </c>
      <c r="G235" s="9">
        <f t="shared" si="4"/>
        <v>3911074.8027000003</v>
      </c>
    </row>
    <row r="236" spans="1:7" x14ac:dyDescent="0.35">
      <c r="A236" s="6">
        <v>231</v>
      </c>
      <c r="B236" s="6">
        <v>231</v>
      </c>
      <c r="C236" s="6" t="s">
        <v>97</v>
      </c>
      <c r="D236" s="6" t="s">
        <v>615</v>
      </c>
      <c r="E236" s="8">
        <v>3780236.5748000001</v>
      </c>
      <c r="F236" s="8">
        <v>134435.56770000001</v>
      </c>
      <c r="G236" s="9">
        <f t="shared" si="4"/>
        <v>3914672.1425000001</v>
      </c>
    </row>
    <row r="237" spans="1:7" x14ac:dyDescent="0.35">
      <c r="A237" s="6">
        <v>232</v>
      </c>
      <c r="B237" s="6">
        <v>232</v>
      </c>
      <c r="C237" s="6" t="s">
        <v>97</v>
      </c>
      <c r="D237" s="6" t="s">
        <v>617</v>
      </c>
      <c r="E237" s="8">
        <v>4385389.5773</v>
      </c>
      <c r="F237" s="8">
        <v>155956.4662</v>
      </c>
      <c r="G237" s="9">
        <f t="shared" si="4"/>
        <v>4541346.0434999997</v>
      </c>
    </row>
    <row r="238" spans="1:7" x14ac:dyDescent="0.35">
      <c r="A238" s="6">
        <v>233</v>
      </c>
      <c r="B238" s="6">
        <v>233</v>
      </c>
      <c r="C238" s="6" t="s">
        <v>97</v>
      </c>
      <c r="D238" s="6" t="s">
        <v>619</v>
      </c>
      <c r="E238" s="8">
        <v>4826659.4982000003</v>
      </c>
      <c r="F238" s="8">
        <v>171649.23329999999</v>
      </c>
      <c r="G238" s="9">
        <f t="shared" si="4"/>
        <v>4998308.7315000007</v>
      </c>
    </row>
    <row r="239" spans="1:7" x14ac:dyDescent="0.35">
      <c r="A239" s="6">
        <v>234</v>
      </c>
      <c r="B239" s="6">
        <v>234</v>
      </c>
      <c r="C239" s="6" t="s">
        <v>97</v>
      </c>
      <c r="D239" s="6" t="s">
        <v>621</v>
      </c>
      <c r="E239" s="8">
        <v>3512103.0702</v>
      </c>
      <c r="F239" s="8">
        <v>124900.0058</v>
      </c>
      <c r="G239" s="9">
        <f t="shared" si="4"/>
        <v>3637003.0759999999</v>
      </c>
    </row>
    <row r="240" spans="1:7" x14ac:dyDescent="0.35">
      <c r="A240" s="6">
        <v>235</v>
      </c>
      <c r="B240" s="6">
        <v>235</v>
      </c>
      <c r="C240" s="6" t="s">
        <v>97</v>
      </c>
      <c r="D240" s="6" t="s">
        <v>623</v>
      </c>
      <c r="E240" s="8">
        <v>6026377.1873000003</v>
      </c>
      <c r="F240" s="8">
        <v>214314.48069999999</v>
      </c>
      <c r="G240" s="9">
        <f t="shared" si="4"/>
        <v>6240691.6680000005</v>
      </c>
    </row>
    <row r="241" spans="1:7" x14ac:dyDescent="0.35">
      <c r="A241" s="6">
        <v>236</v>
      </c>
      <c r="B241" s="6">
        <v>236</v>
      </c>
      <c r="C241" s="6" t="s">
        <v>97</v>
      </c>
      <c r="D241" s="6" t="s">
        <v>625</v>
      </c>
      <c r="E241" s="8">
        <v>6202100.8821999999</v>
      </c>
      <c r="F241" s="8">
        <v>220563.6967</v>
      </c>
      <c r="G241" s="9">
        <f t="shared" si="4"/>
        <v>6422664.5789000001</v>
      </c>
    </row>
    <row r="242" spans="1:7" x14ac:dyDescent="0.35">
      <c r="A242" s="6">
        <v>237</v>
      </c>
      <c r="B242" s="6">
        <v>237</v>
      </c>
      <c r="C242" s="6" t="s">
        <v>97</v>
      </c>
      <c r="D242" s="6" t="s">
        <v>627</v>
      </c>
      <c r="E242" s="8">
        <v>4861251.7577999998</v>
      </c>
      <c r="F242" s="8">
        <v>172879.42879999999</v>
      </c>
      <c r="G242" s="9">
        <f t="shared" si="4"/>
        <v>5034131.1865999997</v>
      </c>
    </row>
    <row r="243" spans="1:7" x14ac:dyDescent="0.35">
      <c r="A243" s="6">
        <v>238</v>
      </c>
      <c r="B243" s="6">
        <v>238</v>
      </c>
      <c r="C243" s="6" t="s">
        <v>97</v>
      </c>
      <c r="D243" s="6" t="s">
        <v>629</v>
      </c>
      <c r="E243" s="8">
        <v>4636055.2982000001</v>
      </c>
      <c r="F243" s="8">
        <v>164870.8259</v>
      </c>
      <c r="G243" s="9">
        <f t="shared" si="4"/>
        <v>4800926.1240999997</v>
      </c>
    </row>
    <row r="244" spans="1:7" x14ac:dyDescent="0.35">
      <c r="A244" s="6">
        <v>239</v>
      </c>
      <c r="B244" s="6">
        <v>239</v>
      </c>
      <c r="C244" s="6" t="s">
        <v>97</v>
      </c>
      <c r="D244" s="6" t="s">
        <v>631</v>
      </c>
      <c r="E244" s="8">
        <v>5059872.9025999997</v>
      </c>
      <c r="F244" s="8">
        <v>179942.94080000001</v>
      </c>
      <c r="G244" s="9">
        <f t="shared" si="4"/>
        <v>5239815.8433999997</v>
      </c>
    </row>
    <row r="245" spans="1:7" x14ac:dyDescent="0.35">
      <c r="A245" s="6">
        <v>240</v>
      </c>
      <c r="B245" s="6">
        <v>240</v>
      </c>
      <c r="C245" s="6" t="s">
        <v>97</v>
      </c>
      <c r="D245" s="6" t="s">
        <v>633</v>
      </c>
      <c r="E245" s="8">
        <v>4438559.642</v>
      </c>
      <c r="F245" s="8">
        <v>157847.33929999999</v>
      </c>
      <c r="G245" s="9">
        <f t="shared" si="4"/>
        <v>4596406.9813000001</v>
      </c>
    </row>
    <row r="246" spans="1:7" x14ac:dyDescent="0.35">
      <c r="A246" s="6">
        <v>241</v>
      </c>
      <c r="B246" s="6">
        <v>241</v>
      </c>
      <c r="C246" s="6" t="s">
        <v>97</v>
      </c>
      <c r="D246" s="6" t="s">
        <v>635</v>
      </c>
      <c r="E246" s="8">
        <v>3640221.6057000002</v>
      </c>
      <c r="F246" s="8">
        <v>129456.2519</v>
      </c>
      <c r="G246" s="9">
        <f t="shared" si="4"/>
        <v>3769677.8576000002</v>
      </c>
    </row>
    <row r="247" spans="1:7" x14ac:dyDescent="0.35">
      <c r="A247" s="6">
        <v>242</v>
      </c>
      <c r="B247" s="6">
        <v>242</v>
      </c>
      <c r="C247" s="6" t="s">
        <v>97</v>
      </c>
      <c r="D247" s="6" t="s">
        <v>637</v>
      </c>
      <c r="E247" s="8">
        <v>4529888.5401999997</v>
      </c>
      <c r="F247" s="8">
        <v>161095.2451</v>
      </c>
      <c r="G247" s="9">
        <f t="shared" si="4"/>
        <v>4690983.7852999996</v>
      </c>
    </row>
    <row r="248" spans="1:7" x14ac:dyDescent="0.35">
      <c r="A248" s="6">
        <v>243</v>
      </c>
      <c r="B248" s="6">
        <v>243</v>
      </c>
      <c r="C248" s="6" t="s">
        <v>98</v>
      </c>
      <c r="D248" s="6" t="s">
        <v>641</v>
      </c>
      <c r="E248" s="8">
        <v>5322715.4223999996</v>
      </c>
      <c r="F248" s="8">
        <v>189290.34080000001</v>
      </c>
      <c r="G248" s="9">
        <f t="shared" si="4"/>
        <v>5512005.7631999999</v>
      </c>
    </row>
    <row r="249" spans="1:7" x14ac:dyDescent="0.35">
      <c r="A249" s="6">
        <v>244</v>
      </c>
      <c r="B249" s="6">
        <v>244</v>
      </c>
      <c r="C249" s="6" t="s">
        <v>98</v>
      </c>
      <c r="D249" s="6" t="s">
        <v>643</v>
      </c>
      <c r="E249" s="8">
        <v>4050226.7618999998</v>
      </c>
      <c r="F249" s="8">
        <v>144037.15839999999</v>
      </c>
      <c r="G249" s="9">
        <f t="shared" si="4"/>
        <v>4194263.9202999999</v>
      </c>
    </row>
    <row r="250" spans="1:7" x14ac:dyDescent="0.35">
      <c r="A250" s="6">
        <v>245</v>
      </c>
      <c r="B250" s="6">
        <v>245</v>
      </c>
      <c r="C250" s="6" t="s">
        <v>98</v>
      </c>
      <c r="D250" s="6" t="s">
        <v>645</v>
      </c>
      <c r="E250" s="8">
        <v>3861834.2689</v>
      </c>
      <c r="F250" s="8">
        <v>137337.40530000001</v>
      </c>
      <c r="G250" s="9">
        <f t="shared" si="4"/>
        <v>3999171.6742000002</v>
      </c>
    </row>
    <row r="251" spans="1:7" x14ac:dyDescent="0.35">
      <c r="A251" s="6">
        <v>246</v>
      </c>
      <c r="B251" s="6">
        <v>246</v>
      </c>
      <c r="C251" s="6" t="s">
        <v>98</v>
      </c>
      <c r="D251" s="6" t="s">
        <v>647</v>
      </c>
      <c r="E251" s="8">
        <v>3987553.5364999999</v>
      </c>
      <c r="F251" s="8">
        <v>141808.32680000001</v>
      </c>
      <c r="G251" s="9">
        <f t="shared" si="4"/>
        <v>4129361.8632999999</v>
      </c>
    </row>
    <row r="252" spans="1:7" x14ac:dyDescent="0.35">
      <c r="A252" s="6">
        <v>247</v>
      </c>
      <c r="B252" s="6">
        <v>247</v>
      </c>
      <c r="C252" s="6" t="s">
        <v>98</v>
      </c>
      <c r="D252" s="6" t="s">
        <v>649</v>
      </c>
      <c r="E252" s="8">
        <v>4223596.2533999998</v>
      </c>
      <c r="F252" s="8">
        <v>150202.65239999999</v>
      </c>
      <c r="G252" s="9">
        <f t="shared" si="4"/>
        <v>4373798.9057999998</v>
      </c>
    </row>
    <row r="253" spans="1:7" x14ac:dyDescent="0.35">
      <c r="A253" s="6">
        <v>248</v>
      </c>
      <c r="B253" s="6">
        <v>248</v>
      </c>
      <c r="C253" s="6" t="s">
        <v>98</v>
      </c>
      <c r="D253" s="6" t="s">
        <v>651</v>
      </c>
      <c r="E253" s="8">
        <v>4305568.9265999999</v>
      </c>
      <c r="F253" s="8">
        <v>153117.82519999999</v>
      </c>
      <c r="G253" s="9">
        <f t="shared" si="4"/>
        <v>4458686.7517999997</v>
      </c>
    </row>
    <row r="254" spans="1:7" x14ac:dyDescent="0.35">
      <c r="A254" s="6">
        <v>249</v>
      </c>
      <c r="B254" s="6">
        <v>249</v>
      </c>
      <c r="C254" s="6" t="s">
        <v>98</v>
      </c>
      <c r="D254" s="6" t="s">
        <v>653</v>
      </c>
      <c r="E254" s="8">
        <v>3547815.5310999998</v>
      </c>
      <c r="F254" s="8">
        <v>126170.03879999999</v>
      </c>
      <c r="G254" s="9">
        <f t="shared" si="4"/>
        <v>3673985.5699</v>
      </c>
    </row>
    <row r="255" spans="1:7" x14ac:dyDescent="0.35">
      <c r="A255" s="6">
        <v>250</v>
      </c>
      <c r="B255" s="6">
        <v>250</v>
      </c>
      <c r="C255" s="6" t="s">
        <v>98</v>
      </c>
      <c r="D255" s="6" t="s">
        <v>655</v>
      </c>
      <c r="E255" s="8">
        <v>4370624.9225000003</v>
      </c>
      <c r="F255" s="8">
        <v>155431.3946</v>
      </c>
      <c r="G255" s="9">
        <f t="shared" si="4"/>
        <v>4526056.3171000006</v>
      </c>
    </row>
    <row r="256" spans="1:7" x14ac:dyDescent="0.35">
      <c r="A256" s="6">
        <v>251</v>
      </c>
      <c r="B256" s="6">
        <v>251</v>
      </c>
      <c r="C256" s="6" t="s">
        <v>98</v>
      </c>
      <c r="D256" s="6" t="s">
        <v>657</v>
      </c>
      <c r="E256" s="8">
        <v>4676394.9434000002</v>
      </c>
      <c r="F256" s="8">
        <v>166305.41409999999</v>
      </c>
      <c r="G256" s="9">
        <f t="shared" si="4"/>
        <v>4842700.3574999999</v>
      </c>
    </row>
    <row r="257" spans="1:7" x14ac:dyDescent="0.35">
      <c r="A257" s="6">
        <v>252</v>
      </c>
      <c r="B257" s="6">
        <v>252</v>
      </c>
      <c r="C257" s="6" t="s">
        <v>98</v>
      </c>
      <c r="D257" s="6" t="s">
        <v>659</v>
      </c>
      <c r="E257" s="8">
        <v>4083519.7289</v>
      </c>
      <c r="F257" s="8">
        <v>145221.14749999999</v>
      </c>
      <c r="G257" s="9">
        <f t="shared" si="4"/>
        <v>4228740.8764000004</v>
      </c>
    </row>
    <row r="258" spans="1:7" x14ac:dyDescent="0.35">
      <c r="A258" s="6">
        <v>253</v>
      </c>
      <c r="B258" s="6">
        <v>253</v>
      </c>
      <c r="C258" s="6" t="s">
        <v>98</v>
      </c>
      <c r="D258" s="6" t="s">
        <v>661</v>
      </c>
      <c r="E258" s="8">
        <v>4376164.6895000003</v>
      </c>
      <c r="F258" s="8">
        <v>155628.4039</v>
      </c>
      <c r="G258" s="9">
        <f t="shared" si="4"/>
        <v>4531793.0934000006</v>
      </c>
    </row>
    <row r="259" spans="1:7" x14ac:dyDescent="0.35">
      <c r="A259" s="6">
        <v>254</v>
      </c>
      <c r="B259" s="6">
        <v>254</v>
      </c>
      <c r="C259" s="6" t="s">
        <v>98</v>
      </c>
      <c r="D259" s="6" t="s">
        <v>663</v>
      </c>
      <c r="E259" s="8">
        <v>3071018.5871000001</v>
      </c>
      <c r="F259" s="8">
        <v>109213.8333</v>
      </c>
      <c r="G259" s="9">
        <f t="shared" si="4"/>
        <v>3180232.4204000002</v>
      </c>
    </row>
    <row r="260" spans="1:7" x14ac:dyDescent="0.35">
      <c r="A260" s="6">
        <v>255</v>
      </c>
      <c r="B260" s="6">
        <v>255</v>
      </c>
      <c r="C260" s="6" t="s">
        <v>98</v>
      </c>
      <c r="D260" s="6" t="s">
        <v>665</v>
      </c>
      <c r="E260" s="8">
        <v>3892308.8286000001</v>
      </c>
      <c r="F260" s="8">
        <v>138421.16409999999</v>
      </c>
      <c r="G260" s="9">
        <f t="shared" si="4"/>
        <v>4030729.9927000003</v>
      </c>
    </row>
    <row r="261" spans="1:7" x14ac:dyDescent="0.35">
      <c r="A261" s="6">
        <v>256</v>
      </c>
      <c r="B261" s="6">
        <v>256</v>
      </c>
      <c r="C261" s="6" t="s">
        <v>98</v>
      </c>
      <c r="D261" s="6" t="s">
        <v>667</v>
      </c>
      <c r="E261" s="8">
        <v>3798259.5151</v>
      </c>
      <c r="F261" s="8">
        <v>135076.5129</v>
      </c>
      <c r="G261" s="9">
        <f t="shared" si="4"/>
        <v>3933336.0279999999</v>
      </c>
    </row>
    <row r="262" spans="1:7" x14ac:dyDescent="0.35">
      <c r="A262" s="6">
        <v>257</v>
      </c>
      <c r="B262" s="6">
        <v>257</v>
      </c>
      <c r="C262" s="6" t="s">
        <v>98</v>
      </c>
      <c r="D262" s="6" t="s">
        <v>669</v>
      </c>
      <c r="E262" s="8">
        <v>4073684.5646000002</v>
      </c>
      <c r="F262" s="8">
        <v>144871.38209999999</v>
      </c>
      <c r="G262" s="9">
        <f t="shared" si="4"/>
        <v>4218555.9467000002</v>
      </c>
    </row>
    <row r="263" spans="1:7" x14ac:dyDescent="0.35">
      <c r="A263" s="6">
        <v>258</v>
      </c>
      <c r="B263" s="6">
        <v>258</v>
      </c>
      <c r="C263" s="6" t="s">
        <v>98</v>
      </c>
      <c r="D263" s="6" t="s">
        <v>671</v>
      </c>
      <c r="E263" s="8">
        <v>3959939.1305</v>
      </c>
      <c r="F263" s="8">
        <v>140826.28289999999</v>
      </c>
      <c r="G263" s="9">
        <f t="shared" si="4"/>
        <v>4100765.4134</v>
      </c>
    </row>
    <row r="264" spans="1:7" x14ac:dyDescent="0.35">
      <c r="A264" s="6">
        <v>259</v>
      </c>
      <c r="B264" s="6">
        <v>259</v>
      </c>
      <c r="C264" s="6" t="s">
        <v>99</v>
      </c>
      <c r="D264" s="6" t="s">
        <v>675</v>
      </c>
      <c r="E264" s="8">
        <v>4960505.6933000004</v>
      </c>
      <c r="F264" s="8">
        <v>176409.17069999999</v>
      </c>
      <c r="G264" s="9">
        <f t="shared" si="4"/>
        <v>5136914.8640000001</v>
      </c>
    </row>
    <row r="265" spans="1:7" x14ac:dyDescent="0.35">
      <c r="A265" s="6">
        <v>260</v>
      </c>
      <c r="B265" s="6">
        <v>260</v>
      </c>
      <c r="C265" s="6" t="s">
        <v>99</v>
      </c>
      <c r="D265" s="6" t="s">
        <v>677</v>
      </c>
      <c r="E265" s="8">
        <v>4179582.5438000001</v>
      </c>
      <c r="F265" s="8">
        <v>148637.40429999999</v>
      </c>
      <c r="G265" s="9">
        <f t="shared" si="4"/>
        <v>4328219.9480999997</v>
      </c>
    </row>
    <row r="266" spans="1:7" x14ac:dyDescent="0.35">
      <c r="A266" s="6">
        <v>261</v>
      </c>
      <c r="B266" s="6">
        <v>261</v>
      </c>
      <c r="C266" s="6" t="s">
        <v>99</v>
      </c>
      <c r="D266" s="6" t="s">
        <v>679</v>
      </c>
      <c r="E266" s="8">
        <v>5657507.9637000002</v>
      </c>
      <c r="F266" s="8">
        <v>201196.48069999999</v>
      </c>
      <c r="G266" s="9">
        <f t="shared" si="4"/>
        <v>5858704.4444000004</v>
      </c>
    </row>
    <row r="267" spans="1:7" x14ac:dyDescent="0.35">
      <c r="A267" s="6">
        <v>262</v>
      </c>
      <c r="B267" s="6">
        <v>262</v>
      </c>
      <c r="C267" s="6" t="s">
        <v>99</v>
      </c>
      <c r="D267" s="6" t="s">
        <v>681</v>
      </c>
      <c r="E267" s="8">
        <v>5318265.3098999998</v>
      </c>
      <c r="F267" s="8">
        <v>189132.08259999999</v>
      </c>
      <c r="G267" s="9">
        <f t="shared" si="4"/>
        <v>5507397.3925000001</v>
      </c>
    </row>
    <row r="268" spans="1:7" x14ac:dyDescent="0.35">
      <c r="A268" s="6">
        <v>263</v>
      </c>
      <c r="B268" s="6">
        <v>263</v>
      </c>
      <c r="C268" s="6" t="s">
        <v>99</v>
      </c>
      <c r="D268" s="6" t="s">
        <v>683</v>
      </c>
      <c r="E268" s="8">
        <v>5142150.0888999999</v>
      </c>
      <c r="F268" s="8">
        <v>182868.943</v>
      </c>
      <c r="G268" s="9">
        <f t="shared" si="4"/>
        <v>5325019.0318999998</v>
      </c>
    </row>
    <row r="269" spans="1:7" x14ac:dyDescent="0.35">
      <c r="A269" s="6">
        <v>264</v>
      </c>
      <c r="B269" s="6">
        <v>264</v>
      </c>
      <c r="C269" s="6" t="s">
        <v>99</v>
      </c>
      <c r="D269" s="6" t="s">
        <v>685</v>
      </c>
      <c r="E269" s="8">
        <v>4944014.2037000004</v>
      </c>
      <c r="F269" s="8">
        <v>175822.6881</v>
      </c>
      <c r="G269" s="9">
        <f t="shared" si="4"/>
        <v>5119836.8918000003</v>
      </c>
    </row>
    <row r="270" spans="1:7" x14ac:dyDescent="0.35">
      <c r="A270" s="6">
        <v>265</v>
      </c>
      <c r="B270" s="6">
        <v>265</v>
      </c>
      <c r="C270" s="6" t="s">
        <v>99</v>
      </c>
      <c r="D270" s="6" t="s">
        <v>687</v>
      </c>
      <c r="E270" s="8">
        <v>4991901.5066</v>
      </c>
      <c r="F270" s="8">
        <v>177525.6918</v>
      </c>
      <c r="G270" s="9">
        <f t="shared" si="4"/>
        <v>5169427.1984000001</v>
      </c>
    </row>
    <row r="271" spans="1:7" x14ac:dyDescent="0.35">
      <c r="A271" s="6">
        <v>266</v>
      </c>
      <c r="B271" s="6">
        <v>266</v>
      </c>
      <c r="C271" s="6" t="s">
        <v>99</v>
      </c>
      <c r="D271" s="6" t="s">
        <v>689</v>
      </c>
      <c r="E271" s="8">
        <v>5402821.25</v>
      </c>
      <c r="F271" s="8">
        <v>192139.12349999999</v>
      </c>
      <c r="G271" s="9">
        <f t="shared" si="4"/>
        <v>5594960.3734999998</v>
      </c>
    </row>
    <row r="272" spans="1:7" x14ac:dyDescent="0.35">
      <c r="A272" s="6">
        <v>267</v>
      </c>
      <c r="B272" s="6">
        <v>267</v>
      </c>
      <c r="C272" s="6" t="s">
        <v>99</v>
      </c>
      <c r="D272" s="6" t="s">
        <v>691</v>
      </c>
      <c r="E272" s="8">
        <v>4916169.3954999996</v>
      </c>
      <c r="F272" s="8">
        <v>174832.45050000001</v>
      </c>
      <c r="G272" s="9">
        <f t="shared" si="4"/>
        <v>5091001.8459999999</v>
      </c>
    </row>
    <row r="273" spans="1:7" x14ac:dyDescent="0.35">
      <c r="A273" s="6">
        <v>268</v>
      </c>
      <c r="B273" s="6">
        <v>268</v>
      </c>
      <c r="C273" s="6" t="s">
        <v>99</v>
      </c>
      <c r="D273" s="6" t="s">
        <v>693</v>
      </c>
      <c r="E273" s="8">
        <v>4597441.8881000001</v>
      </c>
      <c r="F273" s="8">
        <v>163497.62719999999</v>
      </c>
      <c r="G273" s="9">
        <f t="shared" si="4"/>
        <v>4760939.5153000001</v>
      </c>
    </row>
    <row r="274" spans="1:7" x14ac:dyDescent="0.35">
      <c r="A274" s="6">
        <v>269</v>
      </c>
      <c r="B274" s="6">
        <v>269</v>
      </c>
      <c r="C274" s="6" t="s">
        <v>99</v>
      </c>
      <c r="D274" s="6" t="s">
        <v>695</v>
      </c>
      <c r="E274" s="8">
        <v>4813212.6179</v>
      </c>
      <c r="F274" s="8">
        <v>171171.02540000001</v>
      </c>
      <c r="G274" s="9">
        <f t="shared" si="4"/>
        <v>4984383.6432999996</v>
      </c>
    </row>
    <row r="275" spans="1:7" x14ac:dyDescent="0.35">
      <c r="A275" s="6">
        <v>270</v>
      </c>
      <c r="B275" s="6">
        <v>270</v>
      </c>
      <c r="C275" s="6" t="s">
        <v>99</v>
      </c>
      <c r="D275" s="6" t="s">
        <v>697</v>
      </c>
      <c r="E275" s="8">
        <v>4673292.0303999996</v>
      </c>
      <c r="F275" s="8">
        <v>166195.0661</v>
      </c>
      <c r="G275" s="9">
        <f t="shared" ref="G275:G338" si="5">E275+F275</f>
        <v>4839487.0965</v>
      </c>
    </row>
    <row r="276" spans="1:7" x14ac:dyDescent="0.35">
      <c r="A276" s="6">
        <v>271</v>
      </c>
      <c r="B276" s="6">
        <v>271</v>
      </c>
      <c r="C276" s="6" t="s">
        <v>99</v>
      </c>
      <c r="D276" s="6" t="s">
        <v>699</v>
      </c>
      <c r="E276" s="8">
        <v>6052524.5291999998</v>
      </c>
      <c r="F276" s="8">
        <v>215244.3518</v>
      </c>
      <c r="G276" s="9">
        <f t="shared" si="5"/>
        <v>6267768.8810000001</v>
      </c>
    </row>
    <row r="277" spans="1:7" x14ac:dyDescent="0.35">
      <c r="A277" s="6">
        <v>272</v>
      </c>
      <c r="B277" s="6">
        <v>272</v>
      </c>
      <c r="C277" s="6" t="s">
        <v>99</v>
      </c>
      <c r="D277" s="6" t="s">
        <v>700</v>
      </c>
      <c r="E277" s="8">
        <v>4152883.1749</v>
      </c>
      <c r="F277" s="8">
        <v>147687.90160000001</v>
      </c>
      <c r="G277" s="9">
        <f t="shared" si="5"/>
        <v>4300571.0765000004</v>
      </c>
    </row>
    <row r="278" spans="1:7" x14ac:dyDescent="0.35">
      <c r="A278" s="6">
        <v>273</v>
      </c>
      <c r="B278" s="6">
        <v>273</v>
      </c>
      <c r="C278" s="6" t="s">
        <v>99</v>
      </c>
      <c r="D278" s="6" t="s">
        <v>702</v>
      </c>
      <c r="E278" s="8">
        <v>4596570.0783000002</v>
      </c>
      <c r="F278" s="8">
        <v>163466.62330000001</v>
      </c>
      <c r="G278" s="9">
        <f t="shared" si="5"/>
        <v>4760036.7016000003</v>
      </c>
    </row>
    <row r="279" spans="1:7" x14ac:dyDescent="0.35">
      <c r="A279" s="6">
        <v>274</v>
      </c>
      <c r="B279" s="6">
        <v>274</v>
      </c>
      <c r="C279" s="6" t="s">
        <v>99</v>
      </c>
      <c r="D279" s="6" t="s">
        <v>704</v>
      </c>
      <c r="E279" s="8">
        <v>5219344.0345999999</v>
      </c>
      <c r="F279" s="8">
        <v>185614.17110000001</v>
      </c>
      <c r="G279" s="9">
        <f t="shared" si="5"/>
        <v>5404958.2056999998</v>
      </c>
    </row>
    <row r="280" spans="1:7" x14ac:dyDescent="0.35">
      <c r="A280" s="6">
        <v>275</v>
      </c>
      <c r="B280" s="6">
        <v>275</v>
      </c>
      <c r="C280" s="6" t="s">
        <v>99</v>
      </c>
      <c r="D280" s="6" t="s">
        <v>706</v>
      </c>
      <c r="E280" s="8">
        <v>4322338.2076000003</v>
      </c>
      <c r="F280" s="8">
        <v>153714.1868</v>
      </c>
      <c r="G280" s="9">
        <f t="shared" si="5"/>
        <v>4476052.3944000006</v>
      </c>
    </row>
    <row r="281" spans="1:7" x14ac:dyDescent="0.35">
      <c r="A281" s="6">
        <v>276</v>
      </c>
      <c r="B281" s="6">
        <v>276</v>
      </c>
      <c r="C281" s="6" t="s">
        <v>100</v>
      </c>
      <c r="D281" s="6" t="s">
        <v>711</v>
      </c>
      <c r="E281" s="8">
        <v>6896366.7268000003</v>
      </c>
      <c r="F281" s="8">
        <v>245253.69190000001</v>
      </c>
      <c r="G281" s="9">
        <f t="shared" si="5"/>
        <v>7141620.4187000003</v>
      </c>
    </row>
    <row r="282" spans="1:7" x14ac:dyDescent="0.35">
      <c r="A282" s="6">
        <v>277</v>
      </c>
      <c r="B282" s="6">
        <v>277</v>
      </c>
      <c r="C282" s="6" t="s">
        <v>100</v>
      </c>
      <c r="D282" s="6" t="s">
        <v>713</v>
      </c>
      <c r="E282" s="8">
        <v>5008365.6119999997</v>
      </c>
      <c r="F282" s="8">
        <v>178111.20050000001</v>
      </c>
      <c r="G282" s="9">
        <f t="shared" si="5"/>
        <v>5186476.8125</v>
      </c>
    </row>
    <row r="283" spans="1:7" x14ac:dyDescent="0.35">
      <c r="A283" s="6">
        <v>278</v>
      </c>
      <c r="B283" s="6">
        <v>278</v>
      </c>
      <c r="C283" s="6" t="s">
        <v>100</v>
      </c>
      <c r="D283" s="6" t="s">
        <v>715</v>
      </c>
      <c r="E283" s="8">
        <v>5040809.9506999999</v>
      </c>
      <c r="F283" s="8">
        <v>179265.01</v>
      </c>
      <c r="G283" s="9">
        <f t="shared" si="5"/>
        <v>5220074.9606999997</v>
      </c>
    </row>
    <row r="284" spans="1:7" x14ac:dyDescent="0.35">
      <c r="A284" s="6">
        <v>279</v>
      </c>
      <c r="B284" s="6">
        <v>279</v>
      </c>
      <c r="C284" s="6" t="s">
        <v>100</v>
      </c>
      <c r="D284" s="6" t="s">
        <v>717</v>
      </c>
      <c r="E284" s="8">
        <v>5492642.6402000003</v>
      </c>
      <c r="F284" s="8">
        <v>195333.41819999999</v>
      </c>
      <c r="G284" s="9">
        <f t="shared" si="5"/>
        <v>5687976.0584000004</v>
      </c>
    </row>
    <row r="285" spans="1:7" x14ac:dyDescent="0.35">
      <c r="A285" s="6">
        <v>280</v>
      </c>
      <c r="B285" s="6">
        <v>280</v>
      </c>
      <c r="C285" s="6" t="s">
        <v>100</v>
      </c>
      <c r="D285" s="6" t="s">
        <v>719</v>
      </c>
      <c r="E285" s="8">
        <v>5342346.6792000001</v>
      </c>
      <c r="F285" s="8">
        <v>189988.48209999999</v>
      </c>
      <c r="G285" s="9">
        <f t="shared" si="5"/>
        <v>5532335.1612999998</v>
      </c>
    </row>
    <row r="286" spans="1:7" x14ac:dyDescent="0.35">
      <c r="A286" s="6">
        <v>281</v>
      </c>
      <c r="B286" s="6">
        <v>281</v>
      </c>
      <c r="C286" s="6" t="s">
        <v>100</v>
      </c>
      <c r="D286" s="6" t="s">
        <v>100</v>
      </c>
      <c r="E286" s="8">
        <v>5817136.9005000005</v>
      </c>
      <c r="F286" s="8">
        <v>206873.323</v>
      </c>
      <c r="G286" s="9">
        <f t="shared" si="5"/>
        <v>6024010.2235000003</v>
      </c>
    </row>
    <row r="287" spans="1:7" x14ac:dyDescent="0.35">
      <c r="A287" s="6">
        <v>282</v>
      </c>
      <c r="B287" s="6">
        <v>282</v>
      </c>
      <c r="C287" s="6" t="s">
        <v>100</v>
      </c>
      <c r="D287" s="6" t="s">
        <v>722</v>
      </c>
      <c r="E287" s="8">
        <v>4561172.8755000001</v>
      </c>
      <c r="F287" s="8">
        <v>162207.80179999999</v>
      </c>
      <c r="G287" s="9">
        <f t="shared" si="5"/>
        <v>4723380.6772999996</v>
      </c>
    </row>
    <row r="288" spans="1:7" x14ac:dyDescent="0.35">
      <c r="A288" s="6">
        <v>283</v>
      </c>
      <c r="B288" s="6">
        <v>283</v>
      </c>
      <c r="C288" s="6" t="s">
        <v>100</v>
      </c>
      <c r="D288" s="6" t="s">
        <v>724</v>
      </c>
      <c r="E288" s="8">
        <v>4892698.0838000001</v>
      </c>
      <c r="F288" s="8">
        <v>173997.7463</v>
      </c>
      <c r="G288" s="9">
        <f t="shared" si="5"/>
        <v>5066695.8300999999</v>
      </c>
    </row>
    <row r="289" spans="1:7" x14ac:dyDescent="0.35">
      <c r="A289" s="6">
        <v>284</v>
      </c>
      <c r="B289" s="6">
        <v>284</v>
      </c>
      <c r="C289" s="6" t="s">
        <v>100</v>
      </c>
      <c r="D289" s="6" t="s">
        <v>726</v>
      </c>
      <c r="E289" s="8">
        <v>4460587.3636999996</v>
      </c>
      <c r="F289" s="8">
        <v>158630.70550000001</v>
      </c>
      <c r="G289" s="9">
        <f t="shared" si="5"/>
        <v>4619218.0691999998</v>
      </c>
    </row>
    <row r="290" spans="1:7" x14ac:dyDescent="0.35">
      <c r="A290" s="6">
        <v>285</v>
      </c>
      <c r="B290" s="6">
        <v>285</v>
      </c>
      <c r="C290" s="6" t="s">
        <v>100</v>
      </c>
      <c r="D290" s="6" t="s">
        <v>728</v>
      </c>
      <c r="E290" s="8">
        <v>4230302.4320999999</v>
      </c>
      <c r="F290" s="8">
        <v>150441.14249999999</v>
      </c>
      <c r="G290" s="9">
        <f t="shared" si="5"/>
        <v>4380743.5745999999</v>
      </c>
    </row>
    <row r="291" spans="1:7" x14ac:dyDescent="0.35">
      <c r="A291" s="6">
        <v>286</v>
      </c>
      <c r="B291" s="6">
        <v>286</v>
      </c>
      <c r="C291" s="6" t="s">
        <v>100</v>
      </c>
      <c r="D291" s="6" t="s">
        <v>730</v>
      </c>
      <c r="E291" s="8">
        <v>5773676.7604999999</v>
      </c>
      <c r="F291" s="8">
        <v>205327.76130000001</v>
      </c>
      <c r="G291" s="9">
        <f t="shared" si="5"/>
        <v>5979004.5218000002</v>
      </c>
    </row>
    <row r="292" spans="1:7" x14ac:dyDescent="0.35">
      <c r="A292" s="6">
        <v>287</v>
      </c>
      <c r="B292" s="6">
        <v>287</v>
      </c>
      <c r="C292" s="6" t="s">
        <v>101</v>
      </c>
      <c r="D292" s="6" t="s">
        <v>735</v>
      </c>
      <c r="E292" s="8">
        <v>4513261.0401999997</v>
      </c>
      <c r="F292" s="8">
        <v>160503.92569999999</v>
      </c>
      <c r="G292" s="9">
        <f t="shared" si="5"/>
        <v>4673764.9658999993</v>
      </c>
    </row>
    <row r="293" spans="1:7" x14ac:dyDescent="0.35">
      <c r="A293" s="6">
        <v>288</v>
      </c>
      <c r="B293" s="6">
        <v>288</v>
      </c>
      <c r="C293" s="6" t="s">
        <v>101</v>
      </c>
      <c r="D293" s="6" t="s">
        <v>737</v>
      </c>
      <c r="E293" s="8">
        <v>4247206.1360999998</v>
      </c>
      <c r="F293" s="8">
        <v>151042.28450000001</v>
      </c>
      <c r="G293" s="9">
        <f t="shared" si="5"/>
        <v>4398248.4205999998</v>
      </c>
    </row>
    <row r="294" spans="1:7" x14ac:dyDescent="0.35">
      <c r="A294" s="6">
        <v>289</v>
      </c>
      <c r="B294" s="6">
        <v>289</v>
      </c>
      <c r="C294" s="6" t="s">
        <v>101</v>
      </c>
      <c r="D294" s="6" t="s">
        <v>739</v>
      </c>
      <c r="E294" s="8">
        <v>3901864.0118999998</v>
      </c>
      <c r="F294" s="8">
        <v>138760.97260000001</v>
      </c>
      <c r="G294" s="9">
        <f t="shared" si="5"/>
        <v>4040624.9844999998</v>
      </c>
    </row>
    <row r="295" spans="1:7" x14ac:dyDescent="0.35">
      <c r="A295" s="6">
        <v>290</v>
      </c>
      <c r="B295" s="6">
        <v>290</v>
      </c>
      <c r="C295" s="6" t="s">
        <v>101</v>
      </c>
      <c r="D295" s="6" t="s">
        <v>741</v>
      </c>
      <c r="E295" s="8">
        <v>4149933.3716000002</v>
      </c>
      <c r="F295" s="8">
        <v>147582.99849999999</v>
      </c>
      <c r="G295" s="9">
        <f t="shared" si="5"/>
        <v>4297516.3700999999</v>
      </c>
    </row>
    <row r="296" spans="1:7" x14ac:dyDescent="0.35">
      <c r="A296" s="6">
        <v>291</v>
      </c>
      <c r="B296" s="6">
        <v>291</v>
      </c>
      <c r="C296" s="6" t="s">
        <v>101</v>
      </c>
      <c r="D296" s="6" t="s">
        <v>743</v>
      </c>
      <c r="E296" s="8">
        <v>4449999.7374</v>
      </c>
      <c r="F296" s="8">
        <v>158254.18049999999</v>
      </c>
      <c r="G296" s="9">
        <f t="shared" si="5"/>
        <v>4608253.9178999998</v>
      </c>
    </row>
    <row r="297" spans="1:7" x14ac:dyDescent="0.35">
      <c r="A297" s="6">
        <v>292</v>
      </c>
      <c r="B297" s="6">
        <v>292</v>
      </c>
      <c r="C297" s="6" t="s">
        <v>101</v>
      </c>
      <c r="D297" s="6" t="s">
        <v>745</v>
      </c>
      <c r="E297" s="8">
        <v>4464900.4424000001</v>
      </c>
      <c r="F297" s="8">
        <v>158784.09030000001</v>
      </c>
      <c r="G297" s="9">
        <f t="shared" si="5"/>
        <v>4623684.5327000003</v>
      </c>
    </row>
    <row r="298" spans="1:7" x14ac:dyDescent="0.35">
      <c r="A298" s="6">
        <v>293</v>
      </c>
      <c r="B298" s="6">
        <v>293</v>
      </c>
      <c r="C298" s="6" t="s">
        <v>101</v>
      </c>
      <c r="D298" s="6" t="s">
        <v>747</v>
      </c>
      <c r="E298" s="8">
        <v>3996321.3840999999</v>
      </c>
      <c r="F298" s="8">
        <v>142120.1355</v>
      </c>
      <c r="G298" s="9">
        <f t="shared" si="5"/>
        <v>4138441.5195999998</v>
      </c>
    </row>
    <row r="299" spans="1:7" x14ac:dyDescent="0.35">
      <c r="A299" s="6">
        <v>294</v>
      </c>
      <c r="B299" s="6">
        <v>294</v>
      </c>
      <c r="C299" s="6" t="s">
        <v>101</v>
      </c>
      <c r="D299" s="6" t="s">
        <v>749</v>
      </c>
      <c r="E299" s="8">
        <v>4232932.0220999997</v>
      </c>
      <c r="F299" s="8">
        <v>150534.65789999999</v>
      </c>
      <c r="G299" s="9">
        <f t="shared" si="5"/>
        <v>4383466.68</v>
      </c>
    </row>
    <row r="300" spans="1:7" x14ac:dyDescent="0.35">
      <c r="A300" s="6">
        <v>295</v>
      </c>
      <c r="B300" s="6">
        <v>295</v>
      </c>
      <c r="C300" s="6" t="s">
        <v>101</v>
      </c>
      <c r="D300" s="6" t="s">
        <v>751</v>
      </c>
      <c r="E300" s="8">
        <v>4762390.8728999998</v>
      </c>
      <c r="F300" s="8">
        <v>169363.66500000001</v>
      </c>
      <c r="G300" s="9">
        <f t="shared" si="5"/>
        <v>4931754.5378999999</v>
      </c>
    </row>
    <row r="301" spans="1:7" x14ac:dyDescent="0.35">
      <c r="A301" s="6">
        <v>296</v>
      </c>
      <c r="B301" s="6">
        <v>296</v>
      </c>
      <c r="C301" s="6" t="s">
        <v>101</v>
      </c>
      <c r="D301" s="6" t="s">
        <v>753</v>
      </c>
      <c r="E301" s="8">
        <v>4209287.0060999999</v>
      </c>
      <c r="F301" s="8">
        <v>149693.7764</v>
      </c>
      <c r="G301" s="9">
        <f t="shared" si="5"/>
        <v>4358980.7824999997</v>
      </c>
    </row>
    <row r="302" spans="1:7" x14ac:dyDescent="0.35">
      <c r="A302" s="6">
        <v>297</v>
      </c>
      <c r="B302" s="6">
        <v>297</v>
      </c>
      <c r="C302" s="6" t="s">
        <v>101</v>
      </c>
      <c r="D302" s="6" t="s">
        <v>755</v>
      </c>
      <c r="E302" s="8">
        <v>5191978.8603999997</v>
      </c>
      <c r="F302" s="8">
        <v>184640.99059999999</v>
      </c>
      <c r="G302" s="9">
        <f t="shared" si="5"/>
        <v>5376619.8509999998</v>
      </c>
    </row>
    <row r="303" spans="1:7" x14ac:dyDescent="0.35">
      <c r="A303" s="6">
        <v>298</v>
      </c>
      <c r="B303" s="6">
        <v>298</v>
      </c>
      <c r="C303" s="6" t="s">
        <v>101</v>
      </c>
      <c r="D303" s="6" t="s">
        <v>757</v>
      </c>
      <c r="E303" s="8">
        <v>4409523.6743000001</v>
      </c>
      <c r="F303" s="8">
        <v>156814.7408</v>
      </c>
      <c r="G303" s="9">
        <f t="shared" si="5"/>
        <v>4566338.4150999999</v>
      </c>
    </row>
    <row r="304" spans="1:7" x14ac:dyDescent="0.35">
      <c r="A304" s="6">
        <v>299</v>
      </c>
      <c r="B304" s="6">
        <v>299</v>
      </c>
      <c r="C304" s="6" t="s">
        <v>101</v>
      </c>
      <c r="D304" s="6" t="s">
        <v>759</v>
      </c>
      <c r="E304" s="8">
        <v>3983449.5183999999</v>
      </c>
      <c r="F304" s="8">
        <v>141662.37669999999</v>
      </c>
      <c r="G304" s="9">
        <f t="shared" si="5"/>
        <v>4125111.8950999998</v>
      </c>
    </row>
    <row r="305" spans="1:7" x14ac:dyDescent="0.35">
      <c r="A305" s="6">
        <v>300</v>
      </c>
      <c r="B305" s="6">
        <v>300</v>
      </c>
      <c r="C305" s="6" t="s">
        <v>101</v>
      </c>
      <c r="D305" s="6" t="s">
        <v>761</v>
      </c>
      <c r="E305" s="8">
        <v>3876545.2149999999</v>
      </c>
      <c r="F305" s="8">
        <v>137860.5668</v>
      </c>
      <c r="G305" s="9">
        <f t="shared" si="5"/>
        <v>4014405.7818</v>
      </c>
    </row>
    <row r="306" spans="1:7" x14ac:dyDescent="0.35">
      <c r="A306" s="6">
        <v>301</v>
      </c>
      <c r="B306" s="6">
        <v>301</v>
      </c>
      <c r="C306" s="6" t="s">
        <v>101</v>
      </c>
      <c r="D306" s="6" t="s">
        <v>763</v>
      </c>
      <c r="E306" s="8">
        <v>3453387.2921000002</v>
      </c>
      <c r="F306" s="8">
        <v>122811.91190000001</v>
      </c>
      <c r="G306" s="9">
        <f t="shared" si="5"/>
        <v>3576199.2040000004</v>
      </c>
    </row>
    <row r="307" spans="1:7" x14ac:dyDescent="0.35">
      <c r="A307" s="6">
        <v>302</v>
      </c>
      <c r="B307" s="6">
        <v>302</v>
      </c>
      <c r="C307" s="6" t="s">
        <v>101</v>
      </c>
      <c r="D307" s="6" t="s">
        <v>765</v>
      </c>
      <c r="E307" s="8">
        <v>3743426.7217999999</v>
      </c>
      <c r="F307" s="8">
        <v>133126.5085</v>
      </c>
      <c r="G307" s="9">
        <f t="shared" si="5"/>
        <v>3876553.2302999999</v>
      </c>
    </row>
    <row r="308" spans="1:7" x14ac:dyDescent="0.35">
      <c r="A308" s="6">
        <v>303</v>
      </c>
      <c r="B308" s="6">
        <v>303</v>
      </c>
      <c r="C308" s="6" t="s">
        <v>101</v>
      </c>
      <c r="D308" s="6" t="s">
        <v>767</v>
      </c>
      <c r="E308" s="8">
        <v>4394648.6936999997</v>
      </c>
      <c r="F308" s="8">
        <v>156285.7457</v>
      </c>
      <c r="G308" s="9">
        <f t="shared" si="5"/>
        <v>4550934.4393999996</v>
      </c>
    </row>
    <row r="309" spans="1:7" x14ac:dyDescent="0.35">
      <c r="A309" s="6">
        <v>304</v>
      </c>
      <c r="B309" s="6">
        <v>304</v>
      </c>
      <c r="C309" s="6" t="s">
        <v>101</v>
      </c>
      <c r="D309" s="6" t="s">
        <v>769</v>
      </c>
      <c r="E309" s="8">
        <v>4756690.0897000004</v>
      </c>
      <c r="F309" s="8">
        <v>169160.9295</v>
      </c>
      <c r="G309" s="9">
        <f t="shared" si="5"/>
        <v>4925851.0192</v>
      </c>
    </row>
    <row r="310" spans="1:7" x14ac:dyDescent="0.35">
      <c r="A310" s="6">
        <v>305</v>
      </c>
      <c r="B310" s="6">
        <v>305</v>
      </c>
      <c r="C310" s="6" t="s">
        <v>101</v>
      </c>
      <c r="D310" s="6" t="s">
        <v>771</v>
      </c>
      <c r="E310" s="8">
        <v>4167556.5537999999</v>
      </c>
      <c r="F310" s="8">
        <v>148209.72719999999</v>
      </c>
      <c r="G310" s="9">
        <f t="shared" si="5"/>
        <v>4315766.2809999995</v>
      </c>
    </row>
    <row r="311" spans="1:7" x14ac:dyDescent="0.35">
      <c r="A311" s="6">
        <v>306</v>
      </c>
      <c r="B311" s="6">
        <v>306</v>
      </c>
      <c r="C311" s="6" t="s">
        <v>101</v>
      </c>
      <c r="D311" s="6" t="s">
        <v>773</v>
      </c>
      <c r="E311" s="8">
        <v>3702437.4693999998</v>
      </c>
      <c r="F311" s="8">
        <v>131668.81839999999</v>
      </c>
      <c r="G311" s="9">
        <f t="shared" si="5"/>
        <v>3834106.2878</v>
      </c>
    </row>
    <row r="312" spans="1:7" x14ac:dyDescent="0.35">
      <c r="A312" s="6">
        <v>307</v>
      </c>
      <c r="B312" s="6">
        <v>307</v>
      </c>
      <c r="C312" s="6" t="s">
        <v>101</v>
      </c>
      <c r="D312" s="6" t="s">
        <v>775</v>
      </c>
      <c r="E312" s="8">
        <v>4072172.4574000002</v>
      </c>
      <c r="F312" s="8">
        <v>144817.60740000001</v>
      </c>
      <c r="G312" s="9">
        <f t="shared" si="5"/>
        <v>4216990.0647999998</v>
      </c>
    </row>
    <row r="313" spans="1:7" x14ac:dyDescent="0.35">
      <c r="A313" s="6">
        <v>308</v>
      </c>
      <c r="B313" s="6">
        <v>308</v>
      </c>
      <c r="C313" s="6" t="s">
        <v>101</v>
      </c>
      <c r="D313" s="6" t="s">
        <v>777</v>
      </c>
      <c r="E313" s="8">
        <v>3961340.5948999999</v>
      </c>
      <c r="F313" s="8">
        <v>140876.12280000001</v>
      </c>
      <c r="G313" s="9">
        <f t="shared" si="5"/>
        <v>4102216.7176999999</v>
      </c>
    </row>
    <row r="314" spans="1:7" x14ac:dyDescent="0.35">
      <c r="A314" s="6">
        <v>309</v>
      </c>
      <c r="B314" s="6">
        <v>309</v>
      </c>
      <c r="C314" s="6" t="s">
        <v>101</v>
      </c>
      <c r="D314" s="6" t="s">
        <v>779</v>
      </c>
      <c r="E314" s="8">
        <v>3831638.6074999999</v>
      </c>
      <c r="F314" s="8">
        <v>136263.56479999999</v>
      </c>
      <c r="G314" s="9">
        <f t="shared" si="5"/>
        <v>3967902.1722999997</v>
      </c>
    </row>
    <row r="315" spans="1:7" x14ac:dyDescent="0.35">
      <c r="A315" s="6">
        <v>310</v>
      </c>
      <c r="B315" s="6">
        <v>310</v>
      </c>
      <c r="C315" s="6" t="s">
        <v>101</v>
      </c>
      <c r="D315" s="6" t="s">
        <v>781</v>
      </c>
      <c r="E315" s="8">
        <v>3963779.6905</v>
      </c>
      <c r="F315" s="8">
        <v>140962.86369999999</v>
      </c>
      <c r="G315" s="9">
        <f t="shared" si="5"/>
        <v>4104742.5542000001</v>
      </c>
    </row>
    <row r="316" spans="1:7" x14ac:dyDescent="0.35">
      <c r="A316" s="6">
        <v>311</v>
      </c>
      <c r="B316" s="6">
        <v>311</v>
      </c>
      <c r="C316" s="6" t="s">
        <v>101</v>
      </c>
      <c r="D316" s="6" t="s">
        <v>783</v>
      </c>
      <c r="E316" s="8">
        <v>4000079.4983000001</v>
      </c>
      <c r="F316" s="8">
        <v>142253.7843</v>
      </c>
      <c r="G316" s="9">
        <f t="shared" si="5"/>
        <v>4142333.2826</v>
      </c>
    </row>
    <row r="317" spans="1:7" x14ac:dyDescent="0.35">
      <c r="A317" s="6">
        <v>312</v>
      </c>
      <c r="B317" s="6">
        <v>312</v>
      </c>
      <c r="C317" s="6" t="s">
        <v>101</v>
      </c>
      <c r="D317" s="6" t="s">
        <v>785</v>
      </c>
      <c r="E317" s="8">
        <v>4255404.6388999997</v>
      </c>
      <c r="F317" s="8">
        <v>151333.84570000001</v>
      </c>
      <c r="G317" s="9">
        <f t="shared" si="5"/>
        <v>4406738.4846000001</v>
      </c>
    </row>
    <row r="318" spans="1:7" x14ac:dyDescent="0.35">
      <c r="A318" s="6">
        <v>313</v>
      </c>
      <c r="B318" s="6">
        <v>313</v>
      </c>
      <c r="C318" s="6" t="s">
        <v>101</v>
      </c>
      <c r="D318" s="6" t="s">
        <v>787</v>
      </c>
      <c r="E318" s="8">
        <v>3806819.6645</v>
      </c>
      <c r="F318" s="8">
        <v>135380.93520000001</v>
      </c>
      <c r="G318" s="9">
        <f t="shared" si="5"/>
        <v>3942200.5997000001</v>
      </c>
    </row>
    <row r="319" spans="1:7" x14ac:dyDescent="0.35">
      <c r="A319" s="6">
        <v>314</v>
      </c>
      <c r="B319" s="6">
        <v>314</v>
      </c>
      <c r="C319" s="6" t="s">
        <v>102</v>
      </c>
      <c r="D319" s="6" t="s">
        <v>792</v>
      </c>
      <c r="E319" s="8">
        <v>3975378.6987999999</v>
      </c>
      <c r="F319" s="8">
        <v>141375.35620000001</v>
      </c>
      <c r="G319" s="9">
        <f t="shared" si="5"/>
        <v>4116754.0549999997</v>
      </c>
    </row>
    <row r="320" spans="1:7" x14ac:dyDescent="0.35">
      <c r="A320" s="6">
        <v>315</v>
      </c>
      <c r="B320" s="6">
        <v>315</v>
      </c>
      <c r="C320" s="6" t="s">
        <v>102</v>
      </c>
      <c r="D320" s="6" t="s">
        <v>794</v>
      </c>
      <c r="E320" s="8">
        <v>4701725.0462999996</v>
      </c>
      <c r="F320" s="8">
        <v>167206.22200000001</v>
      </c>
      <c r="G320" s="9">
        <f t="shared" si="5"/>
        <v>4868931.2682999996</v>
      </c>
    </row>
    <row r="321" spans="1:7" x14ac:dyDescent="0.35">
      <c r="A321" s="6">
        <v>316</v>
      </c>
      <c r="B321" s="6">
        <v>316</v>
      </c>
      <c r="C321" s="6" t="s">
        <v>102</v>
      </c>
      <c r="D321" s="6" t="s">
        <v>796</v>
      </c>
      <c r="E321" s="8">
        <v>5834969.0082</v>
      </c>
      <c r="F321" s="8">
        <v>207507.4816</v>
      </c>
      <c r="G321" s="9">
        <f t="shared" si="5"/>
        <v>6042476.4897999996</v>
      </c>
    </row>
    <row r="322" spans="1:7" x14ac:dyDescent="0.35">
      <c r="A322" s="6">
        <v>317</v>
      </c>
      <c r="B322" s="6">
        <v>317</v>
      </c>
      <c r="C322" s="6" t="s">
        <v>102</v>
      </c>
      <c r="D322" s="6" t="s">
        <v>798</v>
      </c>
      <c r="E322" s="8">
        <v>4413471.9566000002</v>
      </c>
      <c r="F322" s="8">
        <v>156955.1525</v>
      </c>
      <c r="G322" s="9">
        <f t="shared" si="5"/>
        <v>4570427.1091</v>
      </c>
    </row>
    <row r="323" spans="1:7" x14ac:dyDescent="0.35">
      <c r="A323" s="6">
        <v>318</v>
      </c>
      <c r="B323" s="6">
        <v>318</v>
      </c>
      <c r="C323" s="6" t="s">
        <v>102</v>
      </c>
      <c r="D323" s="6" t="s">
        <v>800</v>
      </c>
      <c r="E323" s="8">
        <v>3787143.9421999999</v>
      </c>
      <c r="F323" s="8">
        <v>134681.2126</v>
      </c>
      <c r="G323" s="9">
        <f t="shared" si="5"/>
        <v>3921825.1548000001</v>
      </c>
    </row>
    <row r="324" spans="1:7" x14ac:dyDescent="0.35">
      <c r="A324" s="6">
        <v>319</v>
      </c>
      <c r="B324" s="6">
        <v>319</v>
      </c>
      <c r="C324" s="6" t="s">
        <v>102</v>
      </c>
      <c r="D324" s="6" t="s">
        <v>802</v>
      </c>
      <c r="E324" s="8">
        <v>3715087.6373000001</v>
      </c>
      <c r="F324" s="8">
        <v>132118.6931</v>
      </c>
      <c r="G324" s="9">
        <f t="shared" si="5"/>
        <v>3847206.3303999999</v>
      </c>
    </row>
    <row r="325" spans="1:7" x14ac:dyDescent="0.35">
      <c r="A325" s="6">
        <v>320</v>
      </c>
      <c r="B325" s="6">
        <v>320</v>
      </c>
      <c r="C325" s="6" t="s">
        <v>102</v>
      </c>
      <c r="D325" s="6" t="s">
        <v>804</v>
      </c>
      <c r="E325" s="8">
        <v>5214963.1106000002</v>
      </c>
      <c r="F325" s="8">
        <v>185458.37349999999</v>
      </c>
      <c r="G325" s="9">
        <f t="shared" si="5"/>
        <v>5400421.4841</v>
      </c>
    </row>
    <row r="326" spans="1:7" x14ac:dyDescent="0.35">
      <c r="A326" s="6">
        <v>321</v>
      </c>
      <c r="B326" s="6">
        <v>321</v>
      </c>
      <c r="C326" s="6" t="s">
        <v>102</v>
      </c>
      <c r="D326" s="6" t="s">
        <v>806</v>
      </c>
      <c r="E326" s="8">
        <v>4376756.8936000001</v>
      </c>
      <c r="F326" s="8">
        <v>155649.46429999999</v>
      </c>
      <c r="G326" s="9">
        <f t="shared" si="5"/>
        <v>4532406.3579000002</v>
      </c>
    </row>
    <row r="327" spans="1:7" x14ac:dyDescent="0.35">
      <c r="A327" s="6">
        <v>322</v>
      </c>
      <c r="B327" s="6">
        <v>322</v>
      </c>
      <c r="C327" s="6" t="s">
        <v>102</v>
      </c>
      <c r="D327" s="6" t="s">
        <v>808</v>
      </c>
      <c r="E327" s="8">
        <v>3833748.5780000002</v>
      </c>
      <c r="F327" s="8">
        <v>136338.6011</v>
      </c>
      <c r="G327" s="9">
        <f t="shared" si="5"/>
        <v>3970087.1791000003</v>
      </c>
    </row>
    <row r="328" spans="1:7" x14ac:dyDescent="0.35">
      <c r="A328" s="6">
        <v>323</v>
      </c>
      <c r="B328" s="6">
        <v>323</v>
      </c>
      <c r="C328" s="6" t="s">
        <v>102</v>
      </c>
      <c r="D328" s="6" t="s">
        <v>810</v>
      </c>
      <c r="E328" s="8">
        <v>4050146.6937000002</v>
      </c>
      <c r="F328" s="8">
        <v>144034.31090000001</v>
      </c>
      <c r="G328" s="9">
        <f t="shared" si="5"/>
        <v>4194181.0046000001</v>
      </c>
    </row>
    <row r="329" spans="1:7" x14ac:dyDescent="0.35">
      <c r="A329" s="6">
        <v>324</v>
      </c>
      <c r="B329" s="6">
        <v>324</v>
      </c>
      <c r="C329" s="6" t="s">
        <v>102</v>
      </c>
      <c r="D329" s="6" t="s">
        <v>812</v>
      </c>
      <c r="E329" s="8">
        <v>5633989.0500999996</v>
      </c>
      <c r="F329" s="8">
        <v>200360.08369999999</v>
      </c>
      <c r="G329" s="9">
        <f t="shared" si="5"/>
        <v>5834349.1338</v>
      </c>
    </row>
    <row r="330" spans="1:7" x14ac:dyDescent="0.35">
      <c r="A330" s="6">
        <v>325</v>
      </c>
      <c r="B330" s="6">
        <v>325</v>
      </c>
      <c r="C330" s="6" t="s">
        <v>102</v>
      </c>
      <c r="D330" s="6" t="s">
        <v>814</v>
      </c>
      <c r="E330" s="8">
        <v>4165566.1236999999</v>
      </c>
      <c r="F330" s="8">
        <v>148138.94200000001</v>
      </c>
      <c r="G330" s="9">
        <f t="shared" si="5"/>
        <v>4313705.0657000002</v>
      </c>
    </row>
    <row r="331" spans="1:7" x14ac:dyDescent="0.35">
      <c r="A331" s="6">
        <v>326</v>
      </c>
      <c r="B331" s="6">
        <v>326</v>
      </c>
      <c r="C331" s="6" t="s">
        <v>102</v>
      </c>
      <c r="D331" s="6" t="s">
        <v>816</v>
      </c>
      <c r="E331" s="8">
        <v>3516416.8064000001</v>
      </c>
      <c r="F331" s="8">
        <v>125053.41409999999</v>
      </c>
      <c r="G331" s="9">
        <f t="shared" si="5"/>
        <v>3641470.2205000003</v>
      </c>
    </row>
    <row r="332" spans="1:7" x14ac:dyDescent="0.35">
      <c r="A332" s="6">
        <v>327</v>
      </c>
      <c r="B332" s="6">
        <v>327</v>
      </c>
      <c r="C332" s="6" t="s">
        <v>102</v>
      </c>
      <c r="D332" s="6" t="s">
        <v>818</v>
      </c>
      <c r="E332" s="8">
        <v>4833202.6900000004</v>
      </c>
      <c r="F332" s="8">
        <v>171881.92720000001</v>
      </c>
      <c r="G332" s="9">
        <f t="shared" si="5"/>
        <v>5005084.6172000002</v>
      </c>
    </row>
    <row r="333" spans="1:7" x14ac:dyDescent="0.35">
      <c r="A333" s="6">
        <v>328</v>
      </c>
      <c r="B333" s="6">
        <v>328</v>
      </c>
      <c r="C333" s="6" t="s">
        <v>102</v>
      </c>
      <c r="D333" s="6" t="s">
        <v>820</v>
      </c>
      <c r="E333" s="8">
        <v>5436115.7104000002</v>
      </c>
      <c r="F333" s="8">
        <v>193323.16570000001</v>
      </c>
      <c r="G333" s="9">
        <f t="shared" si="5"/>
        <v>5629438.8761</v>
      </c>
    </row>
    <row r="334" spans="1:7" x14ac:dyDescent="0.35">
      <c r="A334" s="6">
        <v>329</v>
      </c>
      <c r="B334" s="6">
        <v>329</v>
      </c>
      <c r="C334" s="6" t="s">
        <v>102</v>
      </c>
      <c r="D334" s="6" t="s">
        <v>822</v>
      </c>
      <c r="E334" s="8">
        <v>3984149.3516000002</v>
      </c>
      <c r="F334" s="8">
        <v>141687.26459999999</v>
      </c>
      <c r="G334" s="9">
        <f t="shared" si="5"/>
        <v>4125836.6162</v>
      </c>
    </row>
    <row r="335" spans="1:7" x14ac:dyDescent="0.35">
      <c r="A335" s="6">
        <v>330</v>
      </c>
      <c r="B335" s="6">
        <v>330</v>
      </c>
      <c r="C335" s="6" t="s">
        <v>102</v>
      </c>
      <c r="D335" s="6" t="s">
        <v>824</v>
      </c>
      <c r="E335" s="8">
        <v>4215985.2542000003</v>
      </c>
      <c r="F335" s="8">
        <v>149931.98439999999</v>
      </c>
      <c r="G335" s="9">
        <f t="shared" si="5"/>
        <v>4365917.2386000007</v>
      </c>
    </row>
    <row r="336" spans="1:7" x14ac:dyDescent="0.35">
      <c r="A336" s="6">
        <v>331</v>
      </c>
      <c r="B336" s="6">
        <v>331</v>
      </c>
      <c r="C336" s="6" t="s">
        <v>102</v>
      </c>
      <c r="D336" s="6" t="s">
        <v>826</v>
      </c>
      <c r="E336" s="8">
        <v>4397198.9175000004</v>
      </c>
      <c r="F336" s="8">
        <v>156376.4387</v>
      </c>
      <c r="G336" s="9">
        <f t="shared" si="5"/>
        <v>4553575.3562000003</v>
      </c>
    </row>
    <row r="337" spans="1:7" x14ac:dyDescent="0.35">
      <c r="A337" s="6">
        <v>332</v>
      </c>
      <c r="B337" s="6">
        <v>332</v>
      </c>
      <c r="C337" s="6" t="s">
        <v>102</v>
      </c>
      <c r="D337" s="6" t="s">
        <v>828</v>
      </c>
      <c r="E337" s="8">
        <v>4542951.0732000005</v>
      </c>
      <c r="F337" s="8">
        <v>161559.78460000001</v>
      </c>
      <c r="G337" s="9">
        <f t="shared" si="5"/>
        <v>4704510.8578000003</v>
      </c>
    </row>
    <row r="338" spans="1:7" x14ac:dyDescent="0.35">
      <c r="A338" s="6">
        <v>333</v>
      </c>
      <c r="B338" s="6">
        <v>333</v>
      </c>
      <c r="C338" s="6" t="s">
        <v>102</v>
      </c>
      <c r="D338" s="6" t="s">
        <v>830</v>
      </c>
      <c r="E338" s="8">
        <v>4582232.5416000001</v>
      </c>
      <c r="F338" s="8">
        <v>162956.74119999999</v>
      </c>
      <c r="G338" s="9">
        <f t="shared" si="5"/>
        <v>4745189.2828000002</v>
      </c>
    </row>
    <row r="339" spans="1:7" x14ac:dyDescent="0.35">
      <c r="A339" s="6">
        <v>334</v>
      </c>
      <c r="B339" s="6">
        <v>334</v>
      </c>
      <c r="C339" s="6" t="s">
        <v>102</v>
      </c>
      <c r="D339" s="6" t="s">
        <v>832</v>
      </c>
      <c r="E339" s="8">
        <v>4292633.1035000002</v>
      </c>
      <c r="F339" s="8">
        <v>152657.79190000001</v>
      </c>
      <c r="G339" s="9">
        <f t="shared" ref="G339:G402" si="6">E339+F339</f>
        <v>4445290.8953999998</v>
      </c>
    </row>
    <row r="340" spans="1:7" x14ac:dyDescent="0.35">
      <c r="A340" s="6">
        <v>335</v>
      </c>
      <c r="B340" s="6">
        <v>335</v>
      </c>
      <c r="C340" s="6" t="s">
        <v>102</v>
      </c>
      <c r="D340" s="6" t="s">
        <v>834</v>
      </c>
      <c r="E340" s="8">
        <v>3937456.858</v>
      </c>
      <c r="F340" s="8">
        <v>140026.75169999999</v>
      </c>
      <c r="G340" s="9">
        <f t="shared" si="6"/>
        <v>4077483.6096999999</v>
      </c>
    </row>
    <row r="341" spans="1:7" x14ac:dyDescent="0.35">
      <c r="A341" s="6">
        <v>336</v>
      </c>
      <c r="B341" s="6">
        <v>336</v>
      </c>
      <c r="C341" s="6" t="s">
        <v>102</v>
      </c>
      <c r="D341" s="6" t="s">
        <v>836</v>
      </c>
      <c r="E341" s="8">
        <v>4832119.8923000004</v>
      </c>
      <c r="F341" s="8">
        <v>171843.41990000001</v>
      </c>
      <c r="G341" s="9">
        <f t="shared" si="6"/>
        <v>5003963.3122000005</v>
      </c>
    </row>
    <row r="342" spans="1:7" x14ac:dyDescent="0.35">
      <c r="A342" s="6">
        <v>337</v>
      </c>
      <c r="B342" s="6">
        <v>337</v>
      </c>
      <c r="C342" s="6" t="s">
        <v>102</v>
      </c>
      <c r="D342" s="6" t="s">
        <v>838</v>
      </c>
      <c r="E342" s="8">
        <v>3573393.5233</v>
      </c>
      <c r="F342" s="8">
        <v>127079.66220000001</v>
      </c>
      <c r="G342" s="9">
        <f t="shared" si="6"/>
        <v>3700473.1855000001</v>
      </c>
    </row>
    <row r="343" spans="1:7" x14ac:dyDescent="0.35">
      <c r="A343" s="6">
        <v>338</v>
      </c>
      <c r="B343" s="6">
        <v>338</v>
      </c>
      <c r="C343" s="6" t="s">
        <v>102</v>
      </c>
      <c r="D343" s="6" t="s">
        <v>840</v>
      </c>
      <c r="E343" s="8">
        <v>4485035.5831000004</v>
      </c>
      <c r="F343" s="8">
        <v>159500.15109999999</v>
      </c>
      <c r="G343" s="9">
        <f t="shared" si="6"/>
        <v>4644535.7342000008</v>
      </c>
    </row>
    <row r="344" spans="1:7" x14ac:dyDescent="0.35">
      <c r="A344" s="6">
        <v>339</v>
      </c>
      <c r="B344" s="6">
        <v>339</v>
      </c>
      <c r="C344" s="6" t="s">
        <v>102</v>
      </c>
      <c r="D344" s="6" t="s">
        <v>842</v>
      </c>
      <c r="E344" s="8">
        <v>4079117.1316</v>
      </c>
      <c r="F344" s="8">
        <v>145064.579</v>
      </c>
      <c r="G344" s="9">
        <f t="shared" si="6"/>
        <v>4224181.7105999999</v>
      </c>
    </row>
    <row r="345" spans="1:7" x14ac:dyDescent="0.35">
      <c r="A345" s="6">
        <v>340</v>
      </c>
      <c r="B345" s="6">
        <v>340</v>
      </c>
      <c r="C345" s="6" t="s">
        <v>102</v>
      </c>
      <c r="D345" s="6" t="s">
        <v>844</v>
      </c>
      <c r="E345" s="8">
        <v>3779810.4770999998</v>
      </c>
      <c r="F345" s="8">
        <v>134420.41450000001</v>
      </c>
      <c r="G345" s="9">
        <f t="shared" si="6"/>
        <v>3914230.8915999997</v>
      </c>
    </row>
    <row r="346" spans="1:7" x14ac:dyDescent="0.35">
      <c r="A346" s="6">
        <v>341</v>
      </c>
      <c r="B346" s="6">
        <v>341</v>
      </c>
      <c r="C346" s="6" t="s">
        <v>103</v>
      </c>
      <c r="D346" s="6" t="s">
        <v>849</v>
      </c>
      <c r="E346" s="8">
        <v>7076894.9385000002</v>
      </c>
      <c r="F346" s="8">
        <v>251673.7696</v>
      </c>
      <c r="G346" s="9">
        <f t="shared" si="6"/>
        <v>7328568.7081000004</v>
      </c>
    </row>
    <row r="347" spans="1:7" x14ac:dyDescent="0.35">
      <c r="A347" s="6">
        <v>342</v>
      </c>
      <c r="B347" s="6">
        <v>342</v>
      </c>
      <c r="C347" s="6" t="s">
        <v>103</v>
      </c>
      <c r="D347" s="6" t="s">
        <v>851</v>
      </c>
      <c r="E347" s="8">
        <v>7195973.1753000002</v>
      </c>
      <c r="F347" s="8">
        <v>255908.51790000001</v>
      </c>
      <c r="G347" s="9">
        <f t="shared" si="6"/>
        <v>7451881.6932000006</v>
      </c>
    </row>
    <row r="348" spans="1:7" x14ac:dyDescent="0.35">
      <c r="A348" s="6">
        <v>343</v>
      </c>
      <c r="B348" s="6">
        <v>343</v>
      </c>
      <c r="C348" s="6" t="s">
        <v>103</v>
      </c>
      <c r="D348" s="6" t="s">
        <v>853</v>
      </c>
      <c r="E348" s="8">
        <v>5955242.4581000004</v>
      </c>
      <c r="F348" s="8">
        <v>211784.73490000001</v>
      </c>
      <c r="G348" s="9">
        <f t="shared" si="6"/>
        <v>6167027.193</v>
      </c>
    </row>
    <row r="349" spans="1:7" x14ac:dyDescent="0.35">
      <c r="A349" s="6">
        <v>344</v>
      </c>
      <c r="B349" s="6">
        <v>344</v>
      </c>
      <c r="C349" s="6" t="s">
        <v>103</v>
      </c>
      <c r="D349" s="6" t="s">
        <v>855</v>
      </c>
      <c r="E349" s="8">
        <v>4585451.4966000002</v>
      </c>
      <c r="F349" s="8">
        <v>163071.21609999999</v>
      </c>
      <c r="G349" s="9">
        <f t="shared" si="6"/>
        <v>4748522.7127</v>
      </c>
    </row>
    <row r="350" spans="1:7" x14ac:dyDescent="0.35">
      <c r="A350" s="6">
        <v>345</v>
      </c>
      <c r="B350" s="6">
        <v>345</v>
      </c>
      <c r="C350" s="6" t="s">
        <v>103</v>
      </c>
      <c r="D350" s="6" t="s">
        <v>857</v>
      </c>
      <c r="E350" s="8">
        <v>7538275.2567999996</v>
      </c>
      <c r="F350" s="8">
        <v>268081.71759999997</v>
      </c>
      <c r="G350" s="9">
        <f t="shared" si="6"/>
        <v>7806356.9743999997</v>
      </c>
    </row>
    <row r="351" spans="1:7" x14ac:dyDescent="0.35">
      <c r="A351" s="6">
        <v>346</v>
      </c>
      <c r="B351" s="6">
        <v>346</v>
      </c>
      <c r="C351" s="6" t="s">
        <v>103</v>
      </c>
      <c r="D351" s="6" t="s">
        <v>859</v>
      </c>
      <c r="E351" s="8">
        <v>5049964.432</v>
      </c>
      <c r="F351" s="8">
        <v>179590.56849999999</v>
      </c>
      <c r="G351" s="9">
        <f t="shared" si="6"/>
        <v>5229555.0005000001</v>
      </c>
    </row>
    <row r="352" spans="1:7" x14ac:dyDescent="0.35">
      <c r="A352" s="6">
        <v>347</v>
      </c>
      <c r="B352" s="6">
        <v>347</v>
      </c>
      <c r="C352" s="6" t="s">
        <v>103</v>
      </c>
      <c r="D352" s="6" t="s">
        <v>861</v>
      </c>
      <c r="E352" s="8">
        <v>4403559.0521</v>
      </c>
      <c r="F352" s="8">
        <v>156602.6225</v>
      </c>
      <c r="G352" s="9">
        <f t="shared" si="6"/>
        <v>4560161.6745999996</v>
      </c>
    </row>
    <row r="353" spans="1:7" x14ac:dyDescent="0.35">
      <c r="A353" s="6">
        <v>348</v>
      </c>
      <c r="B353" s="6">
        <v>348</v>
      </c>
      <c r="C353" s="6" t="s">
        <v>103</v>
      </c>
      <c r="D353" s="6" t="s">
        <v>863</v>
      </c>
      <c r="E353" s="8">
        <v>5867453.7122999998</v>
      </c>
      <c r="F353" s="8">
        <v>208662.72659999999</v>
      </c>
      <c r="G353" s="9">
        <f t="shared" si="6"/>
        <v>6076116.4388999995</v>
      </c>
    </row>
    <row r="354" spans="1:7" x14ac:dyDescent="0.35">
      <c r="A354" s="6">
        <v>349</v>
      </c>
      <c r="B354" s="6">
        <v>349</v>
      </c>
      <c r="C354" s="6" t="s">
        <v>103</v>
      </c>
      <c r="D354" s="6" t="s">
        <v>865</v>
      </c>
      <c r="E354" s="8">
        <v>6472411.7905999999</v>
      </c>
      <c r="F354" s="8">
        <v>230176.693</v>
      </c>
      <c r="G354" s="9">
        <f t="shared" si="6"/>
        <v>6702588.4835999999</v>
      </c>
    </row>
    <row r="355" spans="1:7" x14ac:dyDescent="0.35">
      <c r="A355" s="6">
        <v>350</v>
      </c>
      <c r="B355" s="6">
        <v>350</v>
      </c>
      <c r="C355" s="6" t="s">
        <v>103</v>
      </c>
      <c r="D355" s="6" t="s">
        <v>867</v>
      </c>
      <c r="E355" s="8">
        <v>6114493.1972000003</v>
      </c>
      <c r="F355" s="8">
        <v>217448.1274</v>
      </c>
      <c r="G355" s="9">
        <f t="shared" si="6"/>
        <v>6331941.3245999999</v>
      </c>
    </row>
    <row r="356" spans="1:7" x14ac:dyDescent="0.35">
      <c r="A356" s="6">
        <v>351</v>
      </c>
      <c r="B356" s="6">
        <v>351</v>
      </c>
      <c r="C356" s="6" t="s">
        <v>103</v>
      </c>
      <c r="D356" s="6" t="s">
        <v>869</v>
      </c>
      <c r="E356" s="8">
        <v>6528177.9654999999</v>
      </c>
      <c r="F356" s="8">
        <v>232159.891</v>
      </c>
      <c r="G356" s="9">
        <f t="shared" si="6"/>
        <v>6760337.8564999998</v>
      </c>
    </row>
    <row r="357" spans="1:7" x14ac:dyDescent="0.35">
      <c r="A357" s="6">
        <v>352</v>
      </c>
      <c r="B357" s="6">
        <v>352</v>
      </c>
      <c r="C357" s="6" t="s">
        <v>103</v>
      </c>
      <c r="D357" s="6" t="s">
        <v>871</v>
      </c>
      <c r="E357" s="8">
        <v>5641482.0882999999</v>
      </c>
      <c r="F357" s="8">
        <v>200626.55669999999</v>
      </c>
      <c r="G357" s="9">
        <f t="shared" si="6"/>
        <v>5842108.6449999996</v>
      </c>
    </row>
    <row r="358" spans="1:7" x14ac:dyDescent="0.35">
      <c r="A358" s="6">
        <v>353</v>
      </c>
      <c r="B358" s="6">
        <v>353</v>
      </c>
      <c r="C358" s="6" t="s">
        <v>103</v>
      </c>
      <c r="D358" s="6" t="s">
        <v>873</v>
      </c>
      <c r="E358" s="8">
        <v>4887597.8498</v>
      </c>
      <c r="F358" s="8">
        <v>173816.36799999999</v>
      </c>
      <c r="G358" s="9">
        <f t="shared" si="6"/>
        <v>5061414.2177999998</v>
      </c>
    </row>
    <row r="359" spans="1:7" x14ac:dyDescent="0.35">
      <c r="A359" s="6">
        <v>354</v>
      </c>
      <c r="B359" s="6">
        <v>354</v>
      </c>
      <c r="C359" s="6" t="s">
        <v>103</v>
      </c>
      <c r="D359" s="6" t="s">
        <v>875</v>
      </c>
      <c r="E359" s="8">
        <v>5032621.5252</v>
      </c>
      <c r="F359" s="8">
        <v>178973.80720000001</v>
      </c>
      <c r="G359" s="9">
        <f t="shared" si="6"/>
        <v>5211595.3323999997</v>
      </c>
    </row>
    <row r="360" spans="1:7" x14ac:dyDescent="0.35">
      <c r="A360" s="6">
        <v>355</v>
      </c>
      <c r="B360" s="6">
        <v>355</v>
      </c>
      <c r="C360" s="6" t="s">
        <v>103</v>
      </c>
      <c r="D360" s="6" t="s">
        <v>877</v>
      </c>
      <c r="E360" s="8">
        <v>5825752.0784</v>
      </c>
      <c r="F360" s="8">
        <v>207179.7023</v>
      </c>
      <c r="G360" s="9">
        <f t="shared" si="6"/>
        <v>6032931.7807</v>
      </c>
    </row>
    <row r="361" spans="1:7" x14ac:dyDescent="0.35">
      <c r="A361" s="6">
        <v>356</v>
      </c>
      <c r="B361" s="6">
        <v>356</v>
      </c>
      <c r="C361" s="6" t="s">
        <v>103</v>
      </c>
      <c r="D361" s="6" t="s">
        <v>879</v>
      </c>
      <c r="E361" s="8">
        <v>4518648.7876000004</v>
      </c>
      <c r="F361" s="8">
        <v>160695.5287</v>
      </c>
      <c r="G361" s="9">
        <f t="shared" si="6"/>
        <v>4679344.3163000001</v>
      </c>
    </row>
    <row r="362" spans="1:7" x14ac:dyDescent="0.35">
      <c r="A362" s="6">
        <v>357</v>
      </c>
      <c r="B362" s="6">
        <v>357</v>
      </c>
      <c r="C362" s="6" t="s">
        <v>103</v>
      </c>
      <c r="D362" s="6" t="s">
        <v>881</v>
      </c>
      <c r="E362" s="8">
        <v>6287352.0333000002</v>
      </c>
      <c r="F362" s="8">
        <v>223595.46109999999</v>
      </c>
      <c r="G362" s="9">
        <f t="shared" si="6"/>
        <v>6510947.4944000002</v>
      </c>
    </row>
    <row r="363" spans="1:7" x14ac:dyDescent="0.35">
      <c r="A363" s="6">
        <v>358</v>
      </c>
      <c r="B363" s="6">
        <v>358</v>
      </c>
      <c r="C363" s="6" t="s">
        <v>103</v>
      </c>
      <c r="D363" s="6" t="s">
        <v>883</v>
      </c>
      <c r="E363" s="8">
        <v>4228961.7471000003</v>
      </c>
      <c r="F363" s="8">
        <v>150393.46400000001</v>
      </c>
      <c r="G363" s="9">
        <f t="shared" si="6"/>
        <v>4379355.2111</v>
      </c>
    </row>
    <row r="364" spans="1:7" x14ac:dyDescent="0.35">
      <c r="A364" s="6">
        <v>359</v>
      </c>
      <c r="B364" s="6">
        <v>359</v>
      </c>
      <c r="C364" s="6" t="s">
        <v>103</v>
      </c>
      <c r="D364" s="6" t="s">
        <v>885</v>
      </c>
      <c r="E364" s="8">
        <v>5580109.6312999995</v>
      </c>
      <c r="F364" s="8">
        <v>198443.984</v>
      </c>
      <c r="G364" s="9">
        <f t="shared" si="6"/>
        <v>5778553.6152999997</v>
      </c>
    </row>
    <row r="365" spans="1:7" x14ac:dyDescent="0.35">
      <c r="A365" s="6">
        <v>360</v>
      </c>
      <c r="B365" s="6">
        <v>360</v>
      </c>
      <c r="C365" s="6" t="s">
        <v>103</v>
      </c>
      <c r="D365" s="6" t="s">
        <v>887</v>
      </c>
      <c r="E365" s="8">
        <v>4678514.9441999998</v>
      </c>
      <c r="F365" s="8">
        <v>166380.80720000001</v>
      </c>
      <c r="G365" s="9">
        <f t="shared" si="6"/>
        <v>4844895.7513999995</v>
      </c>
    </row>
    <row r="366" spans="1:7" x14ac:dyDescent="0.35">
      <c r="A366" s="6">
        <v>361</v>
      </c>
      <c r="B366" s="6">
        <v>361</v>
      </c>
      <c r="C366" s="6" t="s">
        <v>103</v>
      </c>
      <c r="D366" s="6" t="s">
        <v>889</v>
      </c>
      <c r="E366" s="8">
        <v>5963399.8453000002</v>
      </c>
      <c r="F366" s="8">
        <v>212074.8339</v>
      </c>
      <c r="G366" s="9">
        <f t="shared" si="6"/>
        <v>6175474.6792000001</v>
      </c>
    </row>
    <row r="367" spans="1:7" x14ac:dyDescent="0.35">
      <c r="A367" s="6">
        <v>362</v>
      </c>
      <c r="B367" s="6">
        <v>362</v>
      </c>
      <c r="C367" s="6" t="s">
        <v>103</v>
      </c>
      <c r="D367" s="6" t="s">
        <v>891</v>
      </c>
      <c r="E367" s="8">
        <v>6671842.1716999998</v>
      </c>
      <c r="F367" s="8">
        <v>237268.98370000001</v>
      </c>
      <c r="G367" s="9">
        <f t="shared" si="6"/>
        <v>6909111.1553999996</v>
      </c>
    </row>
    <row r="368" spans="1:7" x14ac:dyDescent="0.35">
      <c r="A368" s="6">
        <v>363</v>
      </c>
      <c r="B368" s="6">
        <v>363</v>
      </c>
      <c r="C368" s="6" t="s">
        <v>103</v>
      </c>
      <c r="D368" s="6" t="s">
        <v>893</v>
      </c>
      <c r="E368" s="8">
        <v>6812527.2878999999</v>
      </c>
      <c r="F368" s="8">
        <v>242272.1318</v>
      </c>
      <c r="G368" s="9">
        <f t="shared" si="6"/>
        <v>7054799.4196999995</v>
      </c>
    </row>
    <row r="369" spans="1:7" x14ac:dyDescent="0.35">
      <c r="A369" s="6">
        <v>364</v>
      </c>
      <c r="B369" s="6">
        <v>364</v>
      </c>
      <c r="C369" s="6" t="s">
        <v>104</v>
      </c>
      <c r="D369" s="6" t="s">
        <v>897</v>
      </c>
      <c r="E369" s="8">
        <v>4371735.8329999996</v>
      </c>
      <c r="F369" s="8">
        <v>155470.90160000001</v>
      </c>
      <c r="G369" s="9">
        <f t="shared" si="6"/>
        <v>4527206.7346000001</v>
      </c>
    </row>
    <row r="370" spans="1:7" x14ac:dyDescent="0.35">
      <c r="A370" s="6">
        <v>365</v>
      </c>
      <c r="B370" s="6">
        <v>365</v>
      </c>
      <c r="C370" s="6" t="s">
        <v>104</v>
      </c>
      <c r="D370" s="6" t="s">
        <v>899</v>
      </c>
      <c r="E370" s="8">
        <v>4477806.4064999996</v>
      </c>
      <c r="F370" s="8">
        <v>159243.0618</v>
      </c>
      <c r="G370" s="9">
        <f t="shared" si="6"/>
        <v>4637049.4682999998</v>
      </c>
    </row>
    <row r="371" spans="1:7" x14ac:dyDescent="0.35">
      <c r="A371" s="6">
        <v>366</v>
      </c>
      <c r="B371" s="6">
        <v>366</v>
      </c>
      <c r="C371" s="6" t="s">
        <v>104</v>
      </c>
      <c r="D371" s="6" t="s">
        <v>900</v>
      </c>
      <c r="E371" s="8">
        <v>4082877.2453999999</v>
      </c>
      <c r="F371" s="8">
        <v>145198.299</v>
      </c>
      <c r="G371" s="9">
        <f t="shared" si="6"/>
        <v>4228075.5444</v>
      </c>
    </row>
    <row r="372" spans="1:7" x14ac:dyDescent="0.35">
      <c r="A372" s="6">
        <v>367</v>
      </c>
      <c r="B372" s="6">
        <v>367</v>
      </c>
      <c r="C372" s="6" t="s">
        <v>104</v>
      </c>
      <c r="D372" s="6" t="s">
        <v>902</v>
      </c>
      <c r="E372" s="8">
        <v>4429357.3564999998</v>
      </c>
      <c r="F372" s="8">
        <v>157520.0809</v>
      </c>
      <c r="G372" s="9">
        <f t="shared" si="6"/>
        <v>4586877.4374000002</v>
      </c>
    </row>
    <row r="373" spans="1:7" x14ac:dyDescent="0.35">
      <c r="A373" s="6">
        <v>368</v>
      </c>
      <c r="B373" s="6">
        <v>368</v>
      </c>
      <c r="C373" s="6" t="s">
        <v>104</v>
      </c>
      <c r="D373" s="6" t="s">
        <v>904</v>
      </c>
      <c r="E373" s="8">
        <v>5368526.9267999995</v>
      </c>
      <c r="F373" s="8">
        <v>190919.52340000001</v>
      </c>
      <c r="G373" s="9">
        <f t="shared" si="6"/>
        <v>5559446.4501999998</v>
      </c>
    </row>
    <row r="374" spans="1:7" x14ac:dyDescent="0.35">
      <c r="A374" s="6">
        <v>369</v>
      </c>
      <c r="B374" s="6">
        <v>369</v>
      </c>
      <c r="C374" s="6" t="s">
        <v>104</v>
      </c>
      <c r="D374" s="6" t="s">
        <v>906</v>
      </c>
      <c r="E374" s="8">
        <v>4277131.8114</v>
      </c>
      <c r="F374" s="8">
        <v>152106.52350000001</v>
      </c>
      <c r="G374" s="9">
        <f t="shared" si="6"/>
        <v>4429238.3349000001</v>
      </c>
    </row>
    <row r="375" spans="1:7" x14ac:dyDescent="0.35">
      <c r="A375" s="6">
        <v>370</v>
      </c>
      <c r="B375" s="6">
        <v>370</v>
      </c>
      <c r="C375" s="6" t="s">
        <v>104</v>
      </c>
      <c r="D375" s="6" t="s">
        <v>908</v>
      </c>
      <c r="E375" s="8">
        <v>6903755.9650999997</v>
      </c>
      <c r="F375" s="8">
        <v>245516.47339999999</v>
      </c>
      <c r="G375" s="9">
        <f t="shared" si="6"/>
        <v>7149272.4384999992</v>
      </c>
    </row>
    <row r="376" spans="1:7" x14ac:dyDescent="0.35">
      <c r="A376" s="6">
        <v>371</v>
      </c>
      <c r="B376" s="6">
        <v>371</v>
      </c>
      <c r="C376" s="6" t="s">
        <v>104</v>
      </c>
      <c r="D376" s="6" t="s">
        <v>910</v>
      </c>
      <c r="E376" s="8">
        <v>4703637.9263000004</v>
      </c>
      <c r="F376" s="8">
        <v>167274.24919999999</v>
      </c>
      <c r="G376" s="9">
        <f t="shared" si="6"/>
        <v>4870912.1755000008</v>
      </c>
    </row>
    <row r="377" spans="1:7" x14ac:dyDescent="0.35">
      <c r="A377" s="6">
        <v>372</v>
      </c>
      <c r="B377" s="6">
        <v>372</v>
      </c>
      <c r="C377" s="6" t="s">
        <v>104</v>
      </c>
      <c r="D377" s="6" t="s">
        <v>912</v>
      </c>
      <c r="E377" s="8">
        <v>5056228.1882999996</v>
      </c>
      <c r="F377" s="8">
        <v>179813.3248</v>
      </c>
      <c r="G377" s="9">
        <f t="shared" si="6"/>
        <v>5236041.5130999992</v>
      </c>
    </row>
    <row r="378" spans="1:7" x14ac:dyDescent="0.35">
      <c r="A378" s="6">
        <v>373</v>
      </c>
      <c r="B378" s="6">
        <v>373</v>
      </c>
      <c r="C378" s="6" t="s">
        <v>104</v>
      </c>
      <c r="D378" s="6" t="s">
        <v>914</v>
      </c>
      <c r="E378" s="8">
        <v>5091640.5780999996</v>
      </c>
      <c r="F378" s="8">
        <v>181072.68640000001</v>
      </c>
      <c r="G378" s="9">
        <f t="shared" si="6"/>
        <v>5272713.2644999996</v>
      </c>
    </row>
    <row r="379" spans="1:7" x14ac:dyDescent="0.35">
      <c r="A379" s="6">
        <v>374</v>
      </c>
      <c r="B379" s="6">
        <v>374</v>
      </c>
      <c r="C379" s="6" t="s">
        <v>104</v>
      </c>
      <c r="D379" s="6" t="s">
        <v>915</v>
      </c>
      <c r="E379" s="8">
        <v>4719247.1223999998</v>
      </c>
      <c r="F379" s="8">
        <v>167829.35500000001</v>
      </c>
      <c r="G379" s="9">
        <f t="shared" si="6"/>
        <v>4887076.4774000002</v>
      </c>
    </row>
    <row r="380" spans="1:7" x14ac:dyDescent="0.35">
      <c r="A380" s="6">
        <v>375</v>
      </c>
      <c r="B380" s="6">
        <v>375</v>
      </c>
      <c r="C380" s="6" t="s">
        <v>104</v>
      </c>
      <c r="D380" s="6" t="s">
        <v>917</v>
      </c>
      <c r="E380" s="8">
        <v>4623370.4771999996</v>
      </c>
      <c r="F380" s="8">
        <v>164419.71890000001</v>
      </c>
      <c r="G380" s="9">
        <f t="shared" si="6"/>
        <v>4787790.1960999994</v>
      </c>
    </row>
    <row r="381" spans="1:7" x14ac:dyDescent="0.35">
      <c r="A381" s="6">
        <v>376</v>
      </c>
      <c r="B381" s="6">
        <v>376</v>
      </c>
      <c r="C381" s="6" t="s">
        <v>104</v>
      </c>
      <c r="D381" s="6" t="s">
        <v>919</v>
      </c>
      <c r="E381" s="8">
        <v>4830768.4813000001</v>
      </c>
      <c r="F381" s="8">
        <v>171795.36</v>
      </c>
      <c r="G381" s="9">
        <f t="shared" si="6"/>
        <v>5002563.8413000004</v>
      </c>
    </row>
    <row r="382" spans="1:7" x14ac:dyDescent="0.35">
      <c r="A382" s="6">
        <v>377</v>
      </c>
      <c r="B382" s="6">
        <v>377</v>
      </c>
      <c r="C382" s="6" t="s">
        <v>104</v>
      </c>
      <c r="D382" s="6" t="s">
        <v>921</v>
      </c>
      <c r="E382" s="8">
        <v>4309067.1628</v>
      </c>
      <c r="F382" s="8">
        <v>153242.23209999999</v>
      </c>
      <c r="G382" s="9">
        <f t="shared" si="6"/>
        <v>4462309.3948999997</v>
      </c>
    </row>
    <row r="383" spans="1:7" x14ac:dyDescent="0.35">
      <c r="A383" s="6">
        <v>378</v>
      </c>
      <c r="B383" s="6">
        <v>378</v>
      </c>
      <c r="C383" s="6" t="s">
        <v>104</v>
      </c>
      <c r="D383" s="6" t="s">
        <v>923</v>
      </c>
      <c r="E383" s="8">
        <v>4286581.4079999998</v>
      </c>
      <c r="F383" s="8">
        <v>152442.57699999999</v>
      </c>
      <c r="G383" s="9">
        <f t="shared" si="6"/>
        <v>4439023.9849999994</v>
      </c>
    </row>
    <row r="384" spans="1:7" x14ac:dyDescent="0.35">
      <c r="A384" s="6">
        <v>379</v>
      </c>
      <c r="B384" s="6">
        <v>379</v>
      </c>
      <c r="C384" s="6" t="s">
        <v>104</v>
      </c>
      <c r="D384" s="6" t="s">
        <v>925</v>
      </c>
      <c r="E384" s="8">
        <v>4632812.2907999996</v>
      </c>
      <c r="F384" s="8">
        <v>164755.49559999999</v>
      </c>
      <c r="G384" s="9">
        <f t="shared" si="6"/>
        <v>4797567.7863999996</v>
      </c>
    </row>
    <row r="385" spans="1:7" x14ac:dyDescent="0.35">
      <c r="A385" s="6">
        <v>380</v>
      </c>
      <c r="B385" s="6">
        <v>380</v>
      </c>
      <c r="C385" s="6" t="s">
        <v>104</v>
      </c>
      <c r="D385" s="6" t="s">
        <v>927</v>
      </c>
      <c r="E385" s="8">
        <v>5290350.4779000003</v>
      </c>
      <c r="F385" s="8">
        <v>188139.3548</v>
      </c>
      <c r="G385" s="9">
        <f t="shared" si="6"/>
        <v>5478489.8327000001</v>
      </c>
    </row>
    <row r="386" spans="1:7" x14ac:dyDescent="0.35">
      <c r="A386" s="6">
        <v>381</v>
      </c>
      <c r="B386" s="6">
        <v>381</v>
      </c>
      <c r="C386" s="6" t="s">
        <v>104</v>
      </c>
      <c r="D386" s="6" t="s">
        <v>929</v>
      </c>
      <c r="E386" s="8">
        <v>6360438.5065000001</v>
      </c>
      <c r="F386" s="8">
        <v>226194.61629999999</v>
      </c>
      <c r="G386" s="9">
        <f t="shared" si="6"/>
        <v>6586633.1228</v>
      </c>
    </row>
    <row r="387" spans="1:7" x14ac:dyDescent="0.35">
      <c r="A387" s="6">
        <v>382</v>
      </c>
      <c r="B387" s="6">
        <v>382</v>
      </c>
      <c r="C387" s="6" t="s">
        <v>104</v>
      </c>
      <c r="D387" s="6" t="s">
        <v>932</v>
      </c>
      <c r="E387" s="8">
        <v>4372958.5955999997</v>
      </c>
      <c r="F387" s="8">
        <v>155514.38639999999</v>
      </c>
      <c r="G387" s="9">
        <f t="shared" si="6"/>
        <v>4528472.9819999998</v>
      </c>
    </row>
    <row r="388" spans="1:7" x14ac:dyDescent="0.35">
      <c r="A388" s="6">
        <v>383</v>
      </c>
      <c r="B388" s="6">
        <v>383</v>
      </c>
      <c r="C388" s="6" t="s">
        <v>104</v>
      </c>
      <c r="D388" s="6" t="s">
        <v>934</v>
      </c>
      <c r="E388" s="8">
        <v>4213636.8530999999</v>
      </c>
      <c r="F388" s="8">
        <v>149848.4688</v>
      </c>
      <c r="G388" s="9">
        <f t="shared" si="6"/>
        <v>4363485.3218999999</v>
      </c>
    </row>
    <row r="389" spans="1:7" x14ac:dyDescent="0.35">
      <c r="A389" s="6">
        <v>384</v>
      </c>
      <c r="B389" s="6">
        <v>384</v>
      </c>
      <c r="C389" s="6" t="s">
        <v>104</v>
      </c>
      <c r="D389" s="6" t="s">
        <v>936</v>
      </c>
      <c r="E389" s="8">
        <v>6139312.4341000002</v>
      </c>
      <c r="F389" s="8">
        <v>218330.76749999999</v>
      </c>
      <c r="G389" s="9">
        <f t="shared" si="6"/>
        <v>6357643.2016000003</v>
      </c>
    </row>
    <row r="390" spans="1:7" x14ac:dyDescent="0.35">
      <c r="A390" s="6">
        <v>385</v>
      </c>
      <c r="B390" s="6">
        <v>385</v>
      </c>
      <c r="C390" s="6" t="s">
        <v>104</v>
      </c>
      <c r="D390" s="6" t="s">
        <v>938</v>
      </c>
      <c r="E390" s="8">
        <v>4085950.9497000002</v>
      </c>
      <c r="F390" s="8">
        <v>145307.60829999999</v>
      </c>
      <c r="G390" s="9">
        <f t="shared" si="6"/>
        <v>4231258.5580000002</v>
      </c>
    </row>
    <row r="391" spans="1:7" x14ac:dyDescent="0.35">
      <c r="A391" s="6">
        <v>386</v>
      </c>
      <c r="B391" s="6">
        <v>386</v>
      </c>
      <c r="C391" s="6" t="s">
        <v>104</v>
      </c>
      <c r="D391" s="6" t="s">
        <v>940</v>
      </c>
      <c r="E391" s="8">
        <v>4123561.5008</v>
      </c>
      <c r="F391" s="8">
        <v>146645.14259999999</v>
      </c>
      <c r="G391" s="9">
        <f t="shared" si="6"/>
        <v>4270206.6434000004</v>
      </c>
    </row>
    <row r="392" spans="1:7" x14ac:dyDescent="0.35">
      <c r="A392" s="6">
        <v>387</v>
      </c>
      <c r="B392" s="6">
        <v>387</v>
      </c>
      <c r="C392" s="6" t="s">
        <v>104</v>
      </c>
      <c r="D392" s="6" t="s">
        <v>942</v>
      </c>
      <c r="E392" s="8">
        <v>5319890.4888000004</v>
      </c>
      <c r="F392" s="8">
        <v>189189.87849999999</v>
      </c>
      <c r="G392" s="9">
        <f t="shared" si="6"/>
        <v>5509080.3673</v>
      </c>
    </row>
    <row r="393" spans="1:7" x14ac:dyDescent="0.35">
      <c r="A393" s="6">
        <v>388</v>
      </c>
      <c r="B393" s="6">
        <v>388</v>
      </c>
      <c r="C393" s="6" t="s">
        <v>104</v>
      </c>
      <c r="D393" s="6" t="s">
        <v>944</v>
      </c>
      <c r="E393" s="8">
        <v>5435748.4650999997</v>
      </c>
      <c r="F393" s="8">
        <v>193310.10550000001</v>
      </c>
      <c r="G393" s="9">
        <f t="shared" si="6"/>
        <v>5629058.5705999993</v>
      </c>
    </row>
    <row r="394" spans="1:7" x14ac:dyDescent="0.35">
      <c r="A394" s="6">
        <v>389</v>
      </c>
      <c r="B394" s="6">
        <v>389</v>
      </c>
      <c r="C394" s="6" t="s">
        <v>104</v>
      </c>
      <c r="D394" s="6" t="s">
        <v>133</v>
      </c>
      <c r="E394" s="8">
        <v>4168239.6897999998</v>
      </c>
      <c r="F394" s="8">
        <v>148234.02129999999</v>
      </c>
      <c r="G394" s="9">
        <f t="shared" si="6"/>
        <v>4316473.7111</v>
      </c>
    </row>
    <row r="395" spans="1:7" x14ac:dyDescent="0.35">
      <c r="A395" s="6">
        <v>390</v>
      </c>
      <c r="B395" s="6">
        <v>390</v>
      </c>
      <c r="C395" s="6" t="s">
        <v>104</v>
      </c>
      <c r="D395" s="6" t="s">
        <v>135</v>
      </c>
      <c r="E395" s="8">
        <v>4082097.5882000001</v>
      </c>
      <c r="F395" s="8">
        <v>145170.5722</v>
      </c>
      <c r="G395" s="9">
        <f t="shared" si="6"/>
        <v>4227268.1604000004</v>
      </c>
    </row>
    <row r="396" spans="1:7" x14ac:dyDescent="0.35">
      <c r="A396" s="6">
        <v>391</v>
      </c>
      <c r="B396" s="6">
        <v>391</v>
      </c>
      <c r="C396" s="6" t="s">
        <v>104</v>
      </c>
      <c r="D396" s="6" t="s">
        <v>137</v>
      </c>
      <c r="E396" s="8">
        <v>4085792.7947</v>
      </c>
      <c r="F396" s="8">
        <v>145301.98389999999</v>
      </c>
      <c r="G396" s="9">
        <f t="shared" si="6"/>
        <v>4231094.7785999998</v>
      </c>
    </row>
    <row r="397" spans="1:7" x14ac:dyDescent="0.35">
      <c r="A397" s="6">
        <v>392</v>
      </c>
      <c r="B397" s="6">
        <v>392</v>
      </c>
      <c r="C397" s="6" t="s">
        <v>104</v>
      </c>
      <c r="D397" s="6" t="s">
        <v>139</v>
      </c>
      <c r="E397" s="8">
        <v>4842342.5044999998</v>
      </c>
      <c r="F397" s="8">
        <v>172206.96400000001</v>
      </c>
      <c r="G397" s="9">
        <f t="shared" si="6"/>
        <v>5014549.4684999995</v>
      </c>
    </row>
    <row r="398" spans="1:7" x14ac:dyDescent="0.35">
      <c r="A398" s="6">
        <v>393</v>
      </c>
      <c r="B398" s="6">
        <v>393</v>
      </c>
      <c r="C398" s="6" t="s">
        <v>104</v>
      </c>
      <c r="D398" s="6" t="s">
        <v>141</v>
      </c>
      <c r="E398" s="8">
        <v>4880224.0418999996</v>
      </c>
      <c r="F398" s="8">
        <v>173554.13519999999</v>
      </c>
      <c r="G398" s="9">
        <f t="shared" si="6"/>
        <v>5053778.1771</v>
      </c>
    </row>
    <row r="399" spans="1:7" x14ac:dyDescent="0.35">
      <c r="A399" s="6">
        <v>394</v>
      </c>
      <c r="B399" s="6">
        <v>394</v>
      </c>
      <c r="C399" s="6" t="s">
        <v>104</v>
      </c>
      <c r="D399" s="6" t="s">
        <v>110</v>
      </c>
      <c r="E399" s="8">
        <v>8437778.0360000003</v>
      </c>
      <c r="F399" s="8">
        <v>300070.50040000002</v>
      </c>
      <c r="G399" s="9">
        <f t="shared" si="6"/>
        <v>8737848.5363999996</v>
      </c>
    </row>
    <row r="400" spans="1:7" x14ac:dyDescent="0.35">
      <c r="A400" s="6">
        <v>395</v>
      </c>
      <c r="B400" s="6">
        <v>395</v>
      </c>
      <c r="C400" s="6" t="s">
        <v>104</v>
      </c>
      <c r="D400" s="6" t="s">
        <v>144</v>
      </c>
      <c r="E400" s="8">
        <v>4226296.7104000002</v>
      </c>
      <c r="F400" s="8">
        <v>150298.68799999999</v>
      </c>
      <c r="G400" s="9">
        <f t="shared" si="6"/>
        <v>4376595.3984000003</v>
      </c>
    </row>
    <row r="401" spans="1:7" x14ac:dyDescent="0.35">
      <c r="A401" s="6">
        <v>396</v>
      </c>
      <c r="B401" s="6">
        <v>396</v>
      </c>
      <c r="C401" s="6" t="s">
        <v>104</v>
      </c>
      <c r="D401" s="6" t="s">
        <v>146</v>
      </c>
      <c r="E401" s="8">
        <v>4182643.4955000002</v>
      </c>
      <c r="F401" s="8">
        <v>148746.26010000001</v>
      </c>
      <c r="G401" s="9">
        <f t="shared" si="6"/>
        <v>4331389.7555999998</v>
      </c>
    </row>
    <row r="402" spans="1:7" x14ac:dyDescent="0.35">
      <c r="A402" s="6">
        <v>397</v>
      </c>
      <c r="B402" s="6">
        <v>397</v>
      </c>
      <c r="C402" s="6" t="s">
        <v>104</v>
      </c>
      <c r="D402" s="6" t="s">
        <v>148</v>
      </c>
      <c r="E402" s="8">
        <v>5006730.1977000004</v>
      </c>
      <c r="F402" s="8">
        <v>178053.04070000001</v>
      </c>
      <c r="G402" s="9">
        <f t="shared" si="6"/>
        <v>5184783.2384000001</v>
      </c>
    </row>
    <row r="403" spans="1:7" x14ac:dyDescent="0.35">
      <c r="A403" s="6">
        <v>398</v>
      </c>
      <c r="B403" s="6">
        <v>398</v>
      </c>
      <c r="C403" s="6" t="s">
        <v>104</v>
      </c>
      <c r="D403" s="6" t="s">
        <v>150</v>
      </c>
      <c r="E403" s="8">
        <v>4131034.9912999999</v>
      </c>
      <c r="F403" s="8">
        <v>146910.9204</v>
      </c>
      <c r="G403" s="9">
        <f t="shared" ref="G403:G466" si="7">E403+F403</f>
        <v>4277945.9117000001</v>
      </c>
    </row>
    <row r="404" spans="1:7" x14ac:dyDescent="0.35">
      <c r="A404" s="6">
        <v>399</v>
      </c>
      <c r="B404" s="6">
        <v>399</v>
      </c>
      <c r="C404" s="6" t="s">
        <v>104</v>
      </c>
      <c r="D404" s="6" t="s">
        <v>152</v>
      </c>
      <c r="E404" s="8">
        <v>5228579.9538000003</v>
      </c>
      <c r="F404" s="8">
        <v>185942.6257</v>
      </c>
      <c r="G404" s="9">
        <f t="shared" si="7"/>
        <v>5414522.5795</v>
      </c>
    </row>
    <row r="405" spans="1:7" x14ac:dyDescent="0.35">
      <c r="A405" s="6">
        <v>400</v>
      </c>
      <c r="B405" s="6">
        <v>400</v>
      </c>
      <c r="C405" s="6" t="s">
        <v>104</v>
      </c>
      <c r="D405" s="6" t="s">
        <v>154</v>
      </c>
      <c r="E405" s="8">
        <v>4591531.4041999998</v>
      </c>
      <c r="F405" s="8">
        <v>163287.43419999999</v>
      </c>
      <c r="G405" s="9">
        <f t="shared" si="7"/>
        <v>4754818.8383999998</v>
      </c>
    </row>
    <row r="406" spans="1:7" x14ac:dyDescent="0.35">
      <c r="A406" s="6">
        <v>401</v>
      </c>
      <c r="B406" s="6">
        <v>401</v>
      </c>
      <c r="C406" s="6" t="s">
        <v>104</v>
      </c>
      <c r="D406" s="6" t="s">
        <v>156</v>
      </c>
      <c r="E406" s="8">
        <v>4774520.6089000003</v>
      </c>
      <c r="F406" s="8">
        <v>169795.03159999999</v>
      </c>
      <c r="G406" s="9">
        <f t="shared" si="7"/>
        <v>4944315.6405000007</v>
      </c>
    </row>
    <row r="407" spans="1:7" x14ac:dyDescent="0.35">
      <c r="A407" s="6">
        <v>402</v>
      </c>
      <c r="B407" s="6">
        <v>402</v>
      </c>
      <c r="C407" s="6" t="s">
        <v>104</v>
      </c>
      <c r="D407" s="6" t="s">
        <v>158</v>
      </c>
      <c r="E407" s="8">
        <v>3758758.1633000001</v>
      </c>
      <c r="F407" s="8">
        <v>133671.7366</v>
      </c>
      <c r="G407" s="9">
        <f t="shared" si="7"/>
        <v>3892429.8999000001</v>
      </c>
    </row>
    <row r="408" spans="1:7" x14ac:dyDescent="0.35">
      <c r="A408" s="6">
        <v>403</v>
      </c>
      <c r="B408" s="6">
        <v>403</v>
      </c>
      <c r="C408" s="6" t="s">
        <v>104</v>
      </c>
      <c r="D408" s="6" t="s">
        <v>160</v>
      </c>
      <c r="E408" s="8">
        <v>4144164.3596999999</v>
      </c>
      <c r="F408" s="8">
        <v>147377.83670000001</v>
      </c>
      <c r="G408" s="9">
        <f t="shared" si="7"/>
        <v>4291542.1963999998</v>
      </c>
    </row>
    <row r="409" spans="1:7" x14ac:dyDescent="0.35">
      <c r="A409" s="6">
        <v>404</v>
      </c>
      <c r="B409" s="6">
        <v>404</v>
      </c>
      <c r="C409" s="6" t="s">
        <v>104</v>
      </c>
      <c r="D409" s="6" t="s">
        <v>162</v>
      </c>
      <c r="E409" s="8">
        <v>5109901.8318999996</v>
      </c>
      <c r="F409" s="8">
        <v>181722.1066</v>
      </c>
      <c r="G409" s="9">
        <f t="shared" si="7"/>
        <v>5291623.9384999992</v>
      </c>
    </row>
    <row r="410" spans="1:7" x14ac:dyDescent="0.35">
      <c r="A410" s="6">
        <v>405</v>
      </c>
      <c r="B410" s="6">
        <v>405</v>
      </c>
      <c r="C410" s="6" t="s">
        <v>104</v>
      </c>
      <c r="D410" s="6" t="s">
        <v>164</v>
      </c>
      <c r="E410" s="8">
        <v>5974352.5484999996</v>
      </c>
      <c r="F410" s="8">
        <v>212464.34210000001</v>
      </c>
      <c r="G410" s="9">
        <f t="shared" si="7"/>
        <v>6186816.8905999996</v>
      </c>
    </row>
    <row r="411" spans="1:7" x14ac:dyDescent="0.35">
      <c r="A411" s="6">
        <v>406</v>
      </c>
      <c r="B411" s="6">
        <v>406</v>
      </c>
      <c r="C411" s="6" t="s">
        <v>104</v>
      </c>
      <c r="D411" s="6" t="s">
        <v>166</v>
      </c>
      <c r="E411" s="8">
        <v>3898874.2522999998</v>
      </c>
      <c r="F411" s="8">
        <v>138654.64850000001</v>
      </c>
      <c r="G411" s="9">
        <f t="shared" si="7"/>
        <v>4037528.9007999999</v>
      </c>
    </row>
    <row r="412" spans="1:7" x14ac:dyDescent="0.35">
      <c r="A412" s="6">
        <v>407</v>
      </c>
      <c r="B412" s="6">
        <v>407</v>
      </c>
      <c r="C412" s="6" t="s">
        <v>104</v>
      </c>
      <c r="D412" s="6" t="s">
        <v>169</v>
      </c>
      <c r="E412" s="8">
        <v>4584533.3832999999</v>
      </c>
      <c r="F412" s="8">
        <v>163038.56539999999</v>
      </c>
      <c r="G412" s="9">
        <f t="shared" si="7"/>
        <v>4747571.9486999996</v>
      </c>
    </row>
    <row r="413" spans="1:7" x14ac:dyDescent="0.35">
      <c r="A413" s="6">
        <v>408</v>
      </c>
      <c r="B413" s="6">
        <v>408</v>
      </c>
      <c r="C413" s="6" t="s">
        <v>105</v>
      </c>
      <c r="D413" s="6" t="s">
        <v>172</v>
      </c>
      <c r="E413" s="8">
        <v>4658556.7940999996</v>
      </c>
      <c r="F413" s="8">
        <v>165671.04070000001</v>
      </c>
      <c r="G413" s="9">
        <f t="shared" si="7"/>
        <v>4824227.8347999994</v>
      </c>
    </row>
    <row r="414" spans="1:7" x14ac:dyDescent="0.35">
      <c r="A414" s="6">
        <v>409</v>
      </c>
      <c r="B414" s="6">
        <v>409</v>
      </c>
      <c r="C414" s="6" t="s">
        <v>105</v>
      </c>
      <c r="D414" s="6" t="s">
        <v>174</v>
      </c>
      <c r="E414" s="8">
        <v>4800369.6604000004</v>
      </c>
      <c r="F414" s="8">
        <v>170714.2947</v>
      </c>
      <c r="G414" s="9">
        <f t="shared" si="7"/>
        <v>4971083.9551000008</v>
      </c>
    </row>
    <row r="415" spans="1:7" x14ac:dyDescent="0.35">
      <c r="A415" s="6">
        <v>410</v>
      </c>
      <c r="B415" s="6">
        <v>410</v>
      </c>
      <c r="C415" s="6" t="s">
        <v>105</v>
      </c>
      <c r="D415" s="6" t="s">
        <v>176</v>
      </c>
      <c r="E415" s="8">
        <v>5222348.6871999996</v>
      </c>
      <c r="F415" s="8">
        <v>185721.02480000001</v>
      </c>
      <c r="G415" s="9">
        <f t="shared" si="7"/>
        <v>5408069.7119999994</v>
      </c>
    </row>
    <row r="416" spans="1:7" x14ac:dyDescent="0.35">
      <c r="A416" s="6">
        <v>411</v>
      </c>
      <c r="B416" s="6">
        <v>411</v>
      </c>
      <c r="C416" s="6" t="s">
        <v>105</v>
      </c>
      <c r="D416" s="6" t="s">
        <v>178</v>
      </c>
      <c r="E416" s="8">
        <v>4896471.2725</v>
      </c>
      <c r="F416" s="8">
        <v>174131.9313</v>
      </c>
      <c r="G416" s="9">
        <f t="shared" si="7"/>
        <v>5070603.2038000003</v>
      </c>
    </row>
    <row r="417" spans="1:7" x14ac:dyDescent="0.35">
      <c r="A417" s="6">
        <v>412</v>
      </c>
      <c r="B417" s="6">
        <v>412</v>
      </c>
      <c r="C417" s="6" t="s">
        <v>105</v>
      </c>
      <c r="D417" s="6" t="s">
        <v>180</v>
      </c>
      <c r="E417" s="8">
        <v>4579269.0338000003</v>
      </c>
      <c r="F417" s="8">
        <v>162851.35070000001</v>
      </c>
      <c r="G417" s="9">
        <f t="shared" si="7"/>
        <v>4742120.3845000006</v>
      </c>
    </row>
    <row r="418" spans="1:7" x14ac:dyDescent="0.35">
      <c r="A418" s="6">
        <v>413</v>
      </c>
      <c r="B418" s="6">
        <v>413</v>
      </c>
      <c r="C418" s="6" t="s">
        <v>105</v>
      </c>
      <c r="D418" s="6" t="s">
        <v>182</v>
      </c>
      <c r="E418" s="8">
        <v>4283378.2949999999</v>
      </c>
      <c r="F418" s="8">
        <v>152328.6655</v>
      </c>
      <c r="G418" s="9">
        <f t="shared" si="7"/>
        <v>4435706.9605</v>
      </c>
    </row>
    <row r="419" spans="1:7" x14ac:dyDescent="0.35">
      <c r="A419" s="6">
        <v>414</v>
      </c>
      <c r="B419" s="6">
        <v>414</v>
      </c>
      <c r="C419" s="6" t="s">
        <v>105</v>
      </c>
      <c r="D419" s="6" t="s">
        <v>184</v>
      </c>
      <c r="E419" s="8">
        <v>4297395.7894000001</v>
      </c>
      <c r="F419" s="8">
        <v>152827.166</v>
      </c>
      <c r="G419" s="9">
        <f t="shared" si="7"/>
        <v>4450222.9554000003</v>
      </c>
    </row>
    <row r="420" spans="1:7" x14ac:dyDescent="0.35">
      <c r="A420" s="6">
        <v>415</v>
      </c>
      <c r="B420" s="6">
        <v>415</v>
      </c>
      <c r="C420" s="6" t="s">
        <v>105</v>
      </c>
      <c r="D420" s="6" t="s">
        <v>186</v>
      </c>
      <c r="E420" s="8">
        <v>4601221.0621999996</v>
      </c>
      <c r="F420" s="8">
        <v>163632.02499999999</v>
      </c>
      <c r="G420" s="9">
        <f t="shared" si="7"/>
        <v>4764853.0872</v>
      </c>
    </row>
    <row r="421" spans="1:7" x14ac:dyDescent="0.35">
      <c r="A421" s="6">
        <v>416</v>
      </c>
      <c r="B421" s="6">
        <v>416</v>
      </c>
      <c r="C421" s="6" t="s">
        <v>105</v>
      </c>
      <c r="D421" s="6" t="s">
        <v>188</v>
      </c>
      <c r="E421" s="8">
        <v>4315726.5924000004</v>
      </c>
      <c r="F421" s="8">
        <v>153479.05960000001</v>
      </c>
      <c r="G421" s="9">
        <f t="shared" si="7"/>
        <v>4469205.6520000007</v>
      </c>
    </row>
    <row r="422" spans="1:7" x14ac:dyDescent="0.35">
      <c r="A422" s="6">
        <v>417</v>
      </c>
      <c r="B422" s="6">
        <v>417</v>
      </c>
      <c r="C422" s="6" t="s">
        <v>105</v>
      </c>
      <c r="D422" s="6" t="s">
        <v>190</v>
      </c>
      <c r="E422" s="8">
        <v>5203443.7139999997</v>
      </c>
      <c r="F422" s="8">
        <v>185048.71220000001</v>
      </c>
      <c r="G422" s="9">
        <f t="shared" si="7"/>
        <v>5388492.4261999996</v>
      </c>
    </row>
    <row r="423" spans="1:7" x14ac:dyDescent="0.35">
      <c r="A423" s="6">
        <v>418</v>
      </c>
      <c r="B423" s="6">
        <v>418</v>
      </c>
      <c r="C423" s="6" t="s">
        <v>105</v>
      </c>
      <c r="D423" s="6" t="s">
        <v>192</v>
      </c>
      <c r="E423" s="8">
        <v>4294491.1108999997</v>
      </c>
      <c r="F423" s="8">
        <v>152723.8677</v>
      </c>
      <c r="G423" s="9">
        <f t="shared" si="7"/>
        <v>4447214.9786</v>
      </c>
    </row>
    <row r="424" spans="1:7" x14ac:dyDescent="0.35">
      <c r="A424" s="6">
        <v>419</v>
      </c>
      <c r="B424" s="6">
        <v>419</v>
      </c>
      <c r="C424" s="6" t="s">
        <v>105</v>
      </c>
      <c r="D424" s="6" t="s">
        <v>194</v>
      </c>
      <c r="E424" s="8">
        <v>4769770.7515000002</v>
      </c>
      <c r="F424" s="8">
        <v>169626.11369999999</v>
      </c>
      <c r="G424" s="9">
        <f t="shared" si="7"/>
        <v>4939396.8651999999</v>
      </c>
    </row>
    <row r="425" spans="1:7" x14ac:dyDescent="0.35">
      <c r="A425" s="6">
        <v>420</v>
      </c>
      <c r="B425" s="6">
        <v>420</v>
      </c>
      <c r="C425" s="6" t="s">
        <v>105</v>
      </c>
      <c r="D425" s="6" t="s">
        <v>196</v>
      </c>
      <c r="E425" s="8">
        <v>5197968.7965000002</v>
      </c>
      <c r="F425" s="8">
        <v>184854.0091</v>
      </c>
      <c r="G425" s="9">
        <f t="shared" si="7"/>
        <v>5382822.8056000005</v>
      </c>
    </row>
    <row r="426" spans="1:7" x14ac:dyDescent="0.35">
      <c r="A426" s="6">
        <v>421</v>
      </c>
      <c r="B426" s="6">
        <v>421</v>
      </c>
      <c r="C426" s="6" t="s">
        <v>105</v>
      </c>
      <c r="D426" s="6" t="s">
        <v>198</v>
      </c>
      <c r="E426" s="8">
        <v>5185814.8732000003</v>
      </c>
      <c r="F426" s="8">
        <v>184421.78229999999</v>
      </c>
      <c r="G426" s="9">
        <f t="shared" si="7"/>
        <v>5370236.6555000003</v>
      </c>
    </row>
    <row r="427" spans="1:7" x14ac:dyDescent="0.35">
      <c r="A427" s="6">
        <v>422</v>
      </c>
      <c r="B427" s="6">
        <v>422</v>
      </c>
      <c r="C427" s="6" t="s">
        <v>105</v>
      </c>
      <c r="D427" s="6" t="s">
        <v>200</v>
      </c>
      <c r="E427" s="8">
        <v>4528540.801</v>
      </c>
      <c r="F427" s="8">
        <v>161047.31580000001</v>
      </c>
      <c r="G427" s="9">
        <f t="shared" si="7"/>
        <v>4689588.1168</v>
      </c>
    </row>
    <row r="428" spans="1:7" x14ac:dyDescent="0.35">
      <c r="A428" s="6">
        <v>423</v>
      </c>
      <c r="B428" s="6">
        <v>423</v>
      </c>
      <c r="C428" s="6" t="s">
        <v>105</v>
      </c>
      <c r="D428" s="6" t="s">
        <v>202</v>
      </c>
      <c r="E428" s="8">
        <v>5101742.2213000003</v>
      </c>
      <c r="F428" s="8">
        <v>181431.92850000001</v>
      </c>
      <c r="G428" s="9">
        <f t="shared" si="7"/>
        <v>5283174.1498000007</v>
      </c>
    </row>
    <row r="429" spans="1:7" x14ac:dyDescent="0.35">
      <c r="A429" s="6">
        <v>424</v>
      </c>
      <c r="B429" s="6">
        <v>424</v>
      </c>
      <c r="C429" s="6" t="s">
        <v>105</v>
      </c>
      <c r="D429" s="6" t="s">
        <v>204</v>
      </c>
      <c r="E429" s="8">
        <v>5266457.9719000002</v>
      </c>
      <c r="F429" s="8">
        <v>187289.67180000001</v>
      </c>
      <c r="G429" s="9">
        <f t="shared" si="7"/>
        <v>5453747.6436999999</v>
      </c>
    </row>
    <row r="430" spans="1:7" x14ac:dyDescent="0.35">
      <c r="A430" s="6">
        <v>425</v>
      </c>
      <c r="B430" s="6">
        <v>425</v>
      </c>
      <c r="C430" s="6" t="s">
        <v>105</v>
      </c>
      <c r="D430" s="6" t="s">
        <v>206</v>
      </c>
      <c r="E430" s="8">
        <v>5041448.2083999999</v>
      </c>
      <c r="F430" s="8">
        <v>179287.70819999999</v>
      </c>
      <c r="G430" s="9">
        <f t="shared" si="7"/>
        <v>5220735.9166000001</v>
      </c>
    </row>
    <row r="431" spans="1:7" x14ac:dyDescent="0.35">
      <c r="A431" s="6">
        <v>426</v>
      </c>
      <c r="B431" s="6">
        <v>426</v>
      </c>
      <c r="C431" s="6" t="s">
        <v>105</v>
      </c>
      <c r="D431" s="6" t="s">
        <v>208</v>
      </c>
      <c r="E431" s="8">
        <v>5528522.9878000002</v>
      </c>
      <c r="F431" s="8">
        <v>196609.4216</v>
      </c>
      <c r="G431" s="9">
        <f t="shared" si="7"/>
        <v>5725132.4094000002</v>
      </c>
    </row>
    <row r="432" spans="1:7" x14ac:dyDescent="0.35">
      <c r="A432" s="6">
        <v>427</v>
      </c>
      <c r="B432" s="6">
        <v>427</v>
      </c>
      <c r="C432" s="6" t="s">
        <v>105</v>
      </c>
      <c r="D432" s="6" t="s">
        <v>210</v>
      </c>
      <c r="E432" s="8">
        <v>4402487.2029999997</v>
      </c>
      <c r="F432" s="8">
        <v>156564.50459999999</v>
      </c>
      <c r="G432" s="9">
        <f t="shared" si="7"/>
        <v>4559051.7075999994</v>
      </c>
    </row>
    <row r="433" spans="1:7" x14ac:dyDescent="0.35">
      <c r="A433" s="6">
        <v>428</v>
      </c>
      <c r="B433" s="6">
        <v>428</v>
      </c>
      <c r="C433" s="6" t="s">
        <v>105</v>
      </c>
      <c r="D433" s="6" t="s">
        <v>105</v>
      </c>
      <c r="E433" s="8">
        <v>6063388.4025999997</v>
      </c>
      <c r="F433" s="8">
        <v>215630.7009</v>
      </c>
      <c r="G433" s="9">
        <f t="shared" si="7"/>
        <v>6279019.1034999993</v>
      </c>
    </row>
    <row r="434" spans="1:7" x14ac:dyDescent="0.35">
      <c r="A434" s="6">
        <v>429</v>
      </c>
      <c r="B434" s="6">
        <v>429</v>
      </c>
      <c r="C434" s="6" t="s">
        <v>105</v>
      </c>
      <c r="D434" s="6" t="s">
        <v>214</v>
      </c>
      <c r="E434" s="8">
        <v>4266460.6968999999</v>
      </c>
      <c r="F434" s="8">
        <v>151727.0294</v>
      </c>
      <c r="G434" s="9">
        <f t="shared" si="7"/>
        <v>4418187.7263000002</v>
      </c>
    </row>
    <row r="435" spans="1:7" x14ac:dyDescent="0.35">
      <c r="A435" s="6">
        <v>430</v>
      </c>
      <c r="B435" s="6">
        <v>430</v>
      </c>
      <c r="C435" s="6" t="s">
        <v>105</v>
      </c>
      <c r="D435" s="6" t="s">
        <v>216</v>
      </c>
      <c r="E435" s="8">
        <v>4030674.3714000001</v>
      </c>
      <c r="F435" s="8">
        <v>143341.82180000001</v>
      </c>
      <c r="G435" s="9">
        <f t="shared" si="7"/>
        <v>4174016.1932000001</v>
      </c>
    </row>
    <row r="436" spans="1:7" x14ac:dyDescent="0.35">
      <c r="A436" s="6">
        <v>431</v>
      </c>
      <c r="B436" s="6">
        <v>431</v>
      </c>
      <c r="C436" s="6" t="s">
        <v>105</v>
      </c>
      <c r="D436" s="6" t="s">
        <v>218</v>
      </c>
      <c r="E436" s="8">
        <v>4903254.9573999997</v>
      </c>
      <c r="F436" s="8">
        <v>174373.1777</v>
      </c>
      <c r="G436" s="9">
        <f t="shared" si="7"/>
        <v>5077628.1350999996</v>
      </c>
    </row>
    <row r="437" spans="1:7" x14ac:dyDescent="0.35">
      <c r="A437" s="6">
        <v>432</v>
      </c>
      <c r="B437" s="6">
        <v>432</v>
      </c>
      <c r="C437" s="6" t="s">
        <v>105</v>
      </c>
      <c r="D437" s="6" t="s">
        <v>220</v>
      </c>
      <c r="E437" s="8">
        <v>4879327.4798999997</v>
      </c>
      <c r="F437" s="8">
        <v>173522.25099999999</v>
      </c>
      <c r="G437" s="9">
        <f t="shared" si="7"/>
        <v>5052849.7308999998</v>
      </c>
    </row>
    <row r="438" spans="1:7" x14ac:dyDescent="0.35">
      <c r="A438" s="6">
        <v>433</v>
      </c>
      <c r="B438" s="6">
        <v>433</v>
      </c>
      <c r="C438" s="6" t="s">
        <v>105</v>
      </c>
      <c r="D438" s="6" t="s">
        <v>222</v>
      </c>
      <c r="E438" s="8">
        <v>4628392.7631999999</v>
      </c>
      <c r="F438" s="8">
        <v>164598.32509999999</v>
      </c>
      <c r="G438" s="9">
        <f t="shared" si="7"/>
        <v>4792991.0882999999</v>
      </c>
    </row>
    <row r="439" spans="1:7" x14ac:dyDescent="0.35">
      <c r="A439" s="6">
        <v>434</v>
      </c>
      <c r="B439" s="6">
        <v>434</v>
      </c>
      <c r="C439" s="6" t="s">
        <v>105</v>
      </c>
      <c r="D439" s="6" t="s">
        <v>224</v>
      </c>
      <c r="E439" s="8">
        <v>4725599.5323000001</v>
      </c>
      <c r="F439" s="8">
        <v>168055.2641</v>
      </c>
      <c r="G439" s="9">
        <f t="shared" si="7"/>
        <v>4893654.7964000003</v>
      </c>
    </row>
    <row r="440" spans="1:7" x14ac:dyDescent="0.35">
      <c r="A440" s="6">
        <v>435</v>
      </c>
      <c r="B440" s="6">
        <v>435</v>
      </c>
      <c r="C440" s="6" t="s">
        <v>105</v>
      </c>
      <c r="D440" s="6" t="s">
        <v>226</v>
      </c>
      <c r="E440" s="8">
        <v>3980441.3914999999</v>
      </c>
      <c r="F440" s="8">
        <v>141555.39939999999</v>
      </c>
      <c r="G440" s="9">
        <f t="shared" si="7"/>
        <v>4121996.7908999999</v>
      </c>
    </row>
    <row r="441" spans="1:7" x14ac:dyDescent="0.35">
      <c r="A441" s="6">
        <v>436</v>
      </c>
      <c r="B441" s="6">
        <v>436</v>
      </c>
      <c r="C441" s="6" t="s">
        <v>105</v>
      </c>
      <c r="D441" s="6" t="s">
        <v>228</v>
      </c>
      <c r="E441" s="8">
        <v>4762849.9574999996</v>
      </c>
      <c r="F441" s="8">
        <v>169379.99129999999</v>
      </c>
      <c r="G441" s="9">
        <f t="shared" si="7"/>
        <v>4932229.9487999994</v>
      </c>
    </row>
    <row r="442" spans="1:7" x14ac:dyDescent="0.35">
      <c r="A442" s="6">
        <v>437</v>
      </c>
      <c r="B442" s="6">
        <v>437</v>
      </c>
      <c r="C442" s="6" t="s">
        <v>105</v>
      </c>
      <c r="D442" s="6" t="s">
        <v>230</v>
      </c>
      <c r="E442" s="8">
        <v>4296377.3334999997</v>
      </c>
      <c r="F442" s="8">
        <v>152790.94699999999</v>
      </c>
      <c r="G442" s="9">
        <f t="shared" si="7"/>
        <v>4449168.2804999994</v>
      </c>
    </row>
    <row r="443" spans="1:7" x14ac:dyDescent="0.35">
      <c r="A443" s="6">
        <v>438</v>
      </c>
      <c r="B443" s="6">
        <v>438</v>
      </c>
      <c r="C443" s="6" t="s">
        <v>105</v>
      </c>
      <c r="D443" s="6" t="s">
        <v>232</v>
      </c>
      <c r="E443" s="8">
        <v>4451423.5432000002</v>
      </c>
      <c r="F443" s="8">
        <v>158304.8149</v>
      </c>
      <c r="G443" s="9">
        <f t="shared" si="7"/>
        <v>4609728.3580999998</v>
      </c>
    </row>
    <row r="444" spans="1:7" x14ac:dyDescent="0.35">
      <c r="A444" s="6">
        <v>439</v>
      </c>
      <c r="B444" s="6">
        <v>439</v>
      </c>
      <c r="C444" s="6" t="s">
        <v>105</v>
      </c>
      <c r="D444" s="6" t="s">
        <v>234</v>
      </c>
      <c r="E444" s="8">
        <v>4776286.0810000002</v>
      </c>
      <c r="F444" s="8">
        <v>169857.81659999999</v>
      </c>
      <c r="G444" s="9">
        <f t="shared" si="7"/>
        <v>4946143.8975999998</v>
      </c>
    </row>
    <row r="445" spans="1:7" x14ac:dyDescent="0.35">
      <c r="A445" s="6">
        <v>440</v>
      </c>
      <c r="B445" s="6">
        <v>440</v>
      </c>
      <c r="C445" s="6" t="s">
        <v>105</v>
      </c>
      <c r="D445" s="6" t="s">
        <v>236</v>
      </c>
      <c r="E445" s="8">
        <v>4629120.9463</v>
      </c>
      <c r="F445" s="8">
        <v>164624.2213</v>
      </c>
      <c r="G445" s="9">
        <f t="shared" si="7"/>
        <v>4793745.1676000003</v>
      </c>
    </row>
    <row r="446" spans="1:7" x14ac:dyDescent="0.35">
      <c r="A446" s="6">
        <v>441</v>
      </c>
      <c r="B446" s="6">
        <v>441</v>
      </c>
      <c r="C446" s="6" t="s">
        <v>105</v>
      </c>
      <c r="D446" s="6" t="s">
        <v>238</v>
      </c>
      <c r="E446" s="8">
        <v>4536918.3362999996</v>
      </c>
      <c r="F446" s="8">
        <v>161345.2439</v>
      </c>
      <c r="G446" s="9">
        <f t="shared" si="7"/>
        <v>4698263.5801999997</v>
      </c>
    </row>
    <row r="447" spans="1:7" x14ac:dyDescent="0.35">
      <c r="A447" s="6">
        <v>442</v>
      </c>
      <c r="B447" s="6">
        <v>442</v>
      </c>
      <c r="C447" s="6" t="s">
        <v>106</v>
      </c>
      <c r="D447" s="6" t="s">
        <v>242</v>
      </c>
      <c r="E447" s="8">
        <v>3632546.4703000002</v>
      </c>
      <c r="F447" s="8">
        <v>129183.303</v>
      </c>
      <c r="G447" s="9">
        <f t="shared" si="7"/>
        <v>3761729.7733</v>
      </c>
    </row>
    <row r="448" spans="1:7" x14ac:dyDescent="0.35">
      <c r="A448" s="6">
        <v>443</v>
      </c>
      <c r="B448" s="6">
        <v>443</v>
      </c>
      <c r="C448" s="6" t="s">
        <v>106</v>
      </c>
      <c r="D448" s="6" t="s">
        <v>244</v>
      </c>
      <c r="E448" s="8">
        <v>5935437.0855</v>
      </c>
      <c r="F448" s="8">
        <v>211080.40160000001</v>
      </c>
      <c r="G448" s="9">
        <f t="shared" si="7"/>
        <v>6146517.4871000005</v>
      </c>
    </row>
    <row r="449" spans="1:7" x14ac:dyDescent="0.35">
      <c r="A449" s="6">
        <v>444</v>
      </c>
      <c r="B449" s="6">
        <v>444</v>
      </c>
      <c r="C449" s="6" t="s">
        <v>106</v>
      </c>
      <c r="D449" s="6" t="s">
        <v>246</v>
      </c>
      <c r="E449" s="8">
        <v>4999369.7159000002</v>
      </c>
      <c r="F449" s="8">
        <v>177791.2818</v>
      </c>
      <c r="G449" s="9">
        <f t="shared" si="7"/>
        <v>5177160.9977000002</v>
      </c>
    </row>
    <row r="450" spans="1:7" x14ac:dyDescent="0.35">
      <c r="A450" s="6">
        <v>445</v>
      </c>
      <c r="B450" s="6">
        <v>445</v>
      </c>
      <c r="C450" s="6" t="s">
        <v>106</v>
      </c>
      <c r="D450" s="6" t="s">
        <v>248</v>
      </c>
      <c r="E450" s="8">
        <v>4127821.6269</v>
      </c>
      <c r="F450" s="8">
        <v>146796.64430000001</v>
      </c>
      <c r="G450" s="9">
        <f t="shared" si="7"/>
        <v>4274618.2712000003</v>
      </c>
    </row>
    <row r="451" spans="1:7" x14ac:dyDescent="0.35">
      <c r="A451" s="6">
        <v>446</v>
      </c>
      <c r="B451" s="6">
        <v>446</v>
      </c>
      <c r="C451" s="6" t="s">
        <v>106</v>
      </c>
      <c r="D451" s="6" t="s">
        <v>250</v>
      </c>
      <c r="E451" s="8">
        <v>5497453.7512999997</v>
      </c>
      <c r="F451" s="8">
        <v>195504.51449999999</v>
      </c>
      <c r="G451" s="9">
        <f t="shared" si="7"/>
        <v>5692958.2657999992</v>
      </c>
    </row>
    <row r="452" spans="1:7" x14ac:dyDescent="0.35">
      <c r="A452" s="6">
        <v>447</v>
      </c>
      <c r="B452" s="6">
        <v>447</v>
      </c>
      <c r="C452" s="6" t="s">
        <v>106</v>
      </c>
      <c r="D452" s="6" t="s">
        <v>252</v>
      </c>
      <c r="E452" s="8">
        <v>6725802.1098999996</v>
      </c>
      <c r="F452" s="8">
        <v>239187.94690000001</v>
      </c>
      <c r="G452" s="9">
        <f t="shared" si="7"/>
        <v>6964990.0567999994</v>
      </c>
    </row>
    <row r="453" spans="1:7" x14ac:dyDescent="0.35">
      <c r="A453" s="6">
        <v>448</v>
      </c>
      <c r="B453" s="6">
        <v>448</v>
      </c>
      <c r="C453" s="6" t="s">
        <v>106</v>
      </c>
      <c r="D453" s="6" t="s">
        <v>254</v>
      </c>
      <c r="E453" s="8">
        <v>4582102.8535000002</v>
      </c>
      <c r="F453" s="8">
        <v>162952.12909999999</v>
      </c>
      <c r="G453" s="9">
        <f t="shared" si="7"/>
        <v>4745054.9825999998</v>
      </c>
    </row>
    <row r="454" spans="1:7" x14ac:dyDescent="0.35">
      <c r="A454" s="6">
        <v>449</v>
      </c>
      <c r="B454" s="6">
        <v>449</v>
      </c>
      <c r="C454" s="6" t="s">
        <v>106</v>
      </c>
      <c r="D454" s="6" t="s">
        <v>256</v>
      </c>
      <c r="E454" s="8">
        <v>4867818.8041000003</v>
      </c>
      <c r="F454" s="8">
        <v>173112.97099999999</v>
      </c>
      <c r="G454" s="9">
        <f t="shared" si="7"/>
        <v>5040931.7751000002</v>
      </c>
    </row>
    <row r="455" spans="1:7" x14ac:dyDescent="0.35">
      <c r="A455" s="6">
        <v>450</v>
      </c>
      <c r="B455" s="6">
        <v>450</v>
      </c>
      <c r="C455" s="6" t="s">
        <v>106</v>
      </c>
      <c r="D455" s="6" t="s">
        <v>258</v>
      </c>
      <c r="E455" s="8">
        <v>6047358.9896999998</v>
      </c>
      <c r="F455" s="8">
        <v>215060.65109999999</v>
      </c>
      <c r="G455" s="9">
        <f t="shared" si="7"/>
        <v>6262419.6408000002</v>
      </c>
    </row>
    <row r="456" spans="1:7" x14ac:dyDescent="0.35">
      <c r="A456" s="6">
        <v>451</v>
      </c>
      <c r="B456" s="6">
        <v>451</v>
      </c>
      <c r="C456" s="6" t="s">
        <v>106</v>
      </c>
      <c r="D456" s="6" t="s">
        <v>260</v>
      </c>
      <c r="E456" s="8">
        <v>4210820.5871000001</v>
      </c>
      <c r="F456" s="8">
        <v>149748.31469999999</v>
      </c>
      <c r="G456" s="9">
        <f t="shared" si="7"/>
        <v>4360568.9018000001</v>
      </c>
    </row>
    <row r="457" spans="1:7" x14ac:dyDescent="0.35">
      <c r="A457" s="6">
        <v>452</v>
      </c>
      <c r="B457" s="6">
        <v>452</v>
      </c>
      <c r="C457" s="6" t="s">
        <v>106</v>
      </c>
      <c r="D457" s="6" t="s">
        <v>262</v>
      </c>
      <c r="E457" s="8">
        <v>4447725.5007999996</v>
      </c>
      <c r="F457" s="8">
        <v>158173.30239999999</v>
      </c>
      <c r="G457" s="9">
        <f t="shared" si="7"/>
        <v>4605898.8032</v>
      </c>
    </row>
    <row r="458" spans="1:7" x14ac:dyDescent="0.35">
      <c r="A458" s="6">
        <v>453</v>
      </c>
      <c r="B458" s="6">
        <v>453</v>
      </c>
      <c r="C458" s="6" t="s">
        <v>106</v>
      </c>
      <c r="D458" s="6" t="s">
        <v>264</v>
      </c>
      <c r="E458" s="8">
        <v>4906808.0001999997</v>
      </c>
      <c r="F458" s="8">
        <v>174499.5336</v>
      </c>
      <c r="G458" s="9">
        <f t="shared" si="7"/>
        <v>5081307.5337999994</v>
      </c>
    </row>
    <row r="459" spans="1:7" x14ac:dyDescent="0.35">
      <c r="A459" s="6">
        <v>454</v>
      </c>
      <c r="B459" s="6">
        <v>454</v>
      </c>
      <c r="C459" s="6" t="s">
        <v>106</v>
      </c>
      <c r="D459" s="6" t="s">
        <v>266</v>
      </c>
      <c r="E459" s="8">
        <v>4083536.0592999998</v>
      </c>
      <c r="F459" s="8">
        <v>145221.72820000001</v>
      </c>
      <c r="G459" s="9">
        <f t="shared" si="7"/>
        <v>4228757.7874999996</v>
      </c>
    </row>
    <row r="460" spans="1:7" x14ac:dyDescent="0.35">
      <c r="A460" s="6">
        <v>455</v>
      </c>
      <c r="B460" s="6">
        <v>455</v>
      </c>
      <c r="C460" s="6" t="s">
        <v>106</v>
      </c>
      <c r="D460" s="6" t="s">
        <v>268</v>
      </c>
      <c r="E460" s="8">
        <v>4686124.4994999999</v>
      </c>
      <c r="F460" s="8">
        <v>166651.42379999999</v>
      </c>
      <c r="G460" s="9">
        <f t="shared" si="7"/>
        <v>4852775.9232999999</v>
      </c>
    </row>
    <row r="461" spans="1:7" x14ac:dyDescent="0.35">
      <c r="A461" s="6">
        <v>456</v>
      </c>
      <c r="B461" s="6">
        <v>456</v>
      </c>
      <c r="C461" s="6" t="s">
        <v>106</v>
      </c>
      <c r="D461" s="6" t="s">
        <v>270</v>
      </c>
      <c r="E461" s="8">
        <v>5421402.3265000004</v>
      </c>
      <c r="F461" s="8">
        <v>192799.91750000001</v>
      </c>
      <c r="G461" s="9">
        <f t="shared" si="7"/>
        <v>5614202.2440000009</v>
      </c>
    </row>
    <row r="462" spans="1:7" x14ac:dyDescent="0.35">
      <c r="A462" s="6">
        <v>457</v>
      </c>
      <c r="B462" s="6">
        <v>457</v>
      </c>
      <c r="C462" s="6" t="s">
        <v>106</v>
      </c>
      <c r="D462" s="6" t="s">
        <v>272</v>
      </c>
      <c r="E462" s="8">
        <v>4343593.8783</v>
      </c>
      <c r="F462" s="8">
        <v>154470.09659999999</v>
      </c>
      <c r="G462" s="9">
        <f t="shared" si="7"/>
        <v>4498063.9748999998</v>
      </c>
    </row>
    <row r="463" spans="1:7" x14ac:dyDescent="0.35">
      <c r="A463" s="6">
        <v>458</v>
      </c>
      <c r="B463" s="6">
        <v>458</v>
      </c>
      <c r="C463" s="6" t="s">
        <v>106</v>
      </c>
      <c r="D463" s="6" t="s">
        <v>274</v>
      </c>
      <c r="E463" s="8">
        <v>4280476.3147</v>
      </c>
      <c r="F463" s="8">
        <v>152225.4632</v>
      </c>
      <c r="G463" s="9">
        <f t="shared" si="7"/>
        <v>4432701.7779000001</v>
      </c>
    </row>
    <row r="464" spans="1:7" x14ac:dyDescent="0.35">
      <c r="A464" s="6">
        <v>459</v>
      </c>
      <c r="B464" s="6">
        <v>459</v>
      </c>
      <c r="C464" s="6" t="s">
        <v>106</v>
      </c>
      <c r="D464" s="6" t="s">
        <v>277</v>
      </c>
      <c r="E464" s="8">
        <v>4442061.2878</v>
      </c>
      <c r="F464" s="8">
        <v>157971.86739999999</v>
      </c>
      <c r="G464" s="9">
        <f t="shared" si="7"/>
        <v>4600033.1551999999</v>
      </c>
    </row>
    <row r="465" spans="1:7" x14ac:dyDescent="0.35">
      <c r="A465" s="6">
        <v>460</v>
      </c>
      <c r="B465" s="6">
        <v>460</v>
      </c>
      <c r="C465" s="6" t="s">
        <v>106</v>
      </c>
      <c r="D465" s="6" t="s">
        <v>279</v>
      </c>
      <c r="E465" s="8">
        <v>5374299.9044000003</v>
      </c>
      <c r="F465" s="8">
        <v>191124.82629999999</v>
      </c>
      <c r="G465" s="9">
        <f t="shared" si="7"/>
        <v>5565424.7307000002</v>
      </c>
    </row>
    <row r="466" spans="1:7" x14ac:dyDescent="0.35">
      <c r="A466" s="6">
        <v>461</v>
      </c>
      <c r="B466" s="6">
        <v>461</v>
      </c>
      <c r="C466" s="6" t="s">
        <v>106</v>
      </c>
      <c r="D466" s="6" t="s">
        <v>281</v>
      </c>
      <c r="E466" s="8">
        <v>4129777.9287999999</v>
      </c>
      <c r="F466" s="8">
        <v>146866.21580000001</v>
      </c>
      <c r="G466" s="9">
        <f t="shared" si="7"/>
        <v>4276644.1446000002</v>
      </c>
    </row>
    <row r="467" spans="1:7" x14ac:dyDescent="0.35">
      <c r="A467" s="6">
        <v>462</v>
      </c>
      <c r="B467" s="6">
        <v>462</v>
      </c>
      <c r="C467" s="6" t="s">
        <v>106</v>
      </c>
      <c r="D467" s="6" t="s">
        <v>283</v>
      </c>
      <c r="E467" s="8">
        <v>4932804.4400000004</v>
      </c>
      <c r="F467" s="8">
        <v>175424.03820000001</v>
      </c>
      <c r="G467" s="9">
        <f t="shared" ref="G467:G530" si="8">E467+F467</f>
        <v>5108228.4782000007</v>
      </c>
    </row>
    <row r="468" spans="1:7" x14ac:dyDescent="0.35">
      <c r="A468" s="6">
        <v>463</v>
      </c>
      <c r="B468" s="6">
        <v>463</v>
      </c>
      <c r="C468" s="6" t="s">
        <v>107</v>
      </c>
      <c r="D468" s="6" t="s">
        <v>287</v>
      </c>
      <c r="E468" s="8">
        <v>5268943.2707000002</v>
      </c>
      <c r="F468" s="8">
        <v>187378.0558</v>
      </c>
      <c r="G468" s="9">
        <f t="shared" si="8"/>
        <v>5456321.3265000004</v>
      </c>
    </row>
    <row r="469" spans="1:7" x14ac:dyDescent="0.35">
      <c r="A469" s="6">
        <v>464</v>
      </c>
      <c r="B469" s="6">
        <v>464</v>
      </c>
      <c r="C469" s="6" t="s">
        <v>107</v>
      </c>
      <c r="D469" s="6" t="s">
        <v>289</v>
      </c>
      <c r="E469" s="8">
        <v>4658934.8693000004</v>
      </c>
      <c r="F469" s="8">
        <v>165684.48610000001</v>
      </c>
      <c r="G469" s="9">
        <f t="shared" si="8"/>
        <v>4824619.3554000007</v>
      </c>
    </row>
    <row r="470" spans="1:7" x14ac:dyDescent="0.35">
      <c r="A470" s="6">
        <v>465</v>
      </c>
      <c r="B470" s="6">
        <v>465</v>
      </c>
      <c r="C470" s="6" t="s">
        <v>107</v>
      </c>
      <c r="D470" s="6" t="s">
        <v>291</v>
      </c>
      <c r="E470" s="8">
        <v>5879801.5859000003</v>
      </c>
      <c r="F470" s="8">
        <v>209101.85079999999</v>
      </c>
      <c r="G470" s="9">
        <f t="shared" si="8"/>
        <v>6088903.4367000004</v>
      </c>
    </row>
    <row r="471" spans="1:7" x14ac:dyDescent="0.35">
      <c r="A471" s="6">
        <v>466</v>
      </c>
      <c r="B471" s="6">
        <v>466</v>
      </c>
      <c r="C471" s="6" t="s">
        <v>107</v>
      </c>
      <c r="D471" s="6" t="s">
        <v>293</v>
      </c>
      <c r="E471" s="8">
        <v>4655566.6764000002</v>
      </c>
      <c r="F471" s="8">
        <v>165564.70389999999</v>
      </c>
      <c r="G471" s="9">
        <f t="shared" si="8"/>
        <v>4821131.3803000003</v>
      </c>
    </row>
    <row r="472" spans="1:7" x14ac:dyDescent="0.35">
      <c r="A472" s="6">
        <v>467</v>
      </c>
      <c r="B472" s="6">
        <v>467</v>
      </c>
      <c r="C472" s="6" t="s">
        <v>107</v>
      </c>
      <c r="D472" s="6" t="s">
        <v>295</v>
      </c>
      <c r="E472" s="8">
        <v>6365605.7044000002</v>
      </c>
      <c r="F472" s="8">
        <v>226378.37599999999</v>
      </c>
      <c r="G472" s="9">
        <f t="shared" si="8"/>
        <v>6591984.0804000003</v>
      </c>
    </row>
    <row r="473" spans="1:7" x14ac:dyDescent="0.35">
      <c r="A473" s="6">
        <v>468</v>
      </c>
      <c r="B473" s="6">
        <v>468</v>
      </c>
      <c r="C473" s="6" t="s">
        <v>107</v>
      </c>
      <c r="D473" s="6" t="s">
        <v>297</v>
      </c>
      <c r="E473" s="8">
        <v>4949305.0224000001</v>
      </c>
      <c r="F473" s="8">
        <v>176010.84409999999</v>
      </c>
      <c r="G473" s="9">
        <f t="shared" si="8"/>
        <v>5125315.8665000005</v>
      </c>
    </row>
    <row r="474" spans="1:7" x14ac:dyDescent="0.35">
      <c r="A474" s="6">
        <v>469</v>
      </c>
      <c r="B474" s="6">
        <v>469</v>
      </c>
      <c r="C474" s="6" t="s">
        <v>107</v>
      </c>
      <c r="D474" s="6" t="s">
        <v>299</v>
      </c>
      <c r="E474" s="8">
        <v>4152916.3949000002</v>
      </c>
      <c r="F474" s="8">
        <v>147689.08300000001</v>
      </c>
      <c r="G474" s="9">
        <f t="shared" si="8"/>
        <v>4300605.4779000003</v>
      </c>
    </row>
    <row r="475" spans="1:7" x14ac:dyDescent="0.35">
      <c r="A475" s="6">
        <v>470</v>
      </c>
      <c r="B475" s="6">
        <v>470</v>
      </c>
      <c r="C475" s="6" t="s">
        <v>107</v>
      </c>
      <c r="D475" s="6" t="s">
        <v>301</v>
      </c>
      <c r="E475" s="8">
        <v>4866394.2681</v>
      </c>
      <c r="F475" s="8">
        <v>173062.3106</v>
      </c>
      <c r="G475" s="9">
        <f t="shared" si="8"/>
        <v>5039456.5787000004</v>
      </c>
    </row>
    <row r="476" spans="1:7" x14ac:dyDescent="0.35">
      <c r="A476" s="6">
        <v>471</v>
      </c>
      <c r="B476" s="6">
        <v>471</v>
      </c>
      <c r="C476" s="6" t="s">
        <v>107</v>
      </c>
      <c r="D476" s="6" t="s">
        <v>303</v>
      </c>
      <c r="E476" s="8">
        <v>4772491.7545999996</v>
      </c>
      <c r="F476" s="8">
        <v>169722.88</v>
      </c>
      <c r="G476" s="9">
        <f t="shared" si="8"/>
        <v>4942214.6345999995</v>
      </c>
    </row>
    <row r="477" spans="1:7" x14ac:dyDescent="0.35">
      <c r="A477" s="6">
        <v>472</v>
      </c>
      <c r="B477" s="6">
        <v>472</v>
      </c>
      <c r="C477" s="6" t="s">
        <v>107</v>
      </c>
      <c r="D477" s="6" t="s">
        <v>305</v>
      </c>
      <c r="E477" s="8">
        <v>5045606.5548999999</v>
      </c>
      <c r="F477" s="8">
        <v>179435.59039999999</v>
      </c>
      <c r="G477" s="9">
        <f t="shared" si="8"/>
        <v>5225042.1453</v>
      </c>
    </row>
    <row r="478" spans="1:7" x14ac:dyDescent="0.35">
      <c r="A478" s="6">
        <v>473</v>
      </c>
      <c r="B478" s="6">
        <v>473</v>
      </c>
      <c r="C478" s="6" t="s">
        <v>107</v>
      </c>
      <c r="D478" s="6" t="s">
        <v>107</v>
      </c>
      <c r="E478" s="8">
        <v>4441590.0450999998</v>
      </c>
      <c r="F478" s="8">
        <v>157955.10879999999</v>
      </c>
      <c r="G478" s="9">
        <f t="shared" si="8"/>
        <v>4599545.1538999993</v>
      </c>
    </row>
    <row r="479" spans="1:7" x14ac:dyDescent="0.35">
      <c r="A479" s="6">
        <v>474</v>
      </c>
      <c r="B479" s="6">
        <v>474</v>
      </c>
      <c r="C479" s="6" t="s">
        <v>107</v>
      </c>
      <c r="D479" s="6" t="s">
        <v>308</v>
      </c>
      <c r="E479" s="8">
        <v>5670610.3457000004</v>
      </c>
      <c r="F479" s="8">
        <v>201662.43729999999</v>
      </c>
      <c r="G479" s="9">
        <f t="shared" si="8"/>
        <v>5872272.7830000008</v>
      </c>
    </row>
    <row r="480" spans="1:7" x14ac:dyDescent="0.35">
      <c r="A480" s="6">
        <v>475</v>
      </c>
      <c r="B480" s="6">
        <v>475</v>
      </c>
      <c r="C480" s="6" t="s">
        <v>107</v>
      </c>
      <c r="D480" s="6" t="s">
        <v>310</v>
      </c>
      <c r="E480" s="8">
        <v>3742941.2588999998</v>
      </c>
      <c r="F480" s="8">
        <v>133109.24410000001</v>
      </c>
      <c r="G480" s="9">
        <f t="shared" si="8"/>
        <v>3876050.5029999996</v>
      </c>
    </row>
    <row r="481" spans="1:7" x14ac:dyDescent="0.35">
      <c r="A481" s="6">
        <v>476</v>
      </c>
      <c r="B481" s="6">
        <v>476</v>
      </c>
      <c r="C481" s="6" t="s">
        <v>107</v>
      </c>
      <c r="D481" s="6" t="s">
        <v>312</v>
      </c>
      <c r="E481" s="8">
        <v>5441674.5849000001</v>
      </c>
      <c r="F481" s="8">
        <v>193520.85449999999</v>
      </c>
      <c r="G481" s="9">
        <f t="shared" si="8"/>
        <v>5635195.4394000005</v>
      </c>
    </row>
    <row r="482" spans="1:7" x14ac:dyDescent="0.35">
      <c r="A482" s="6">
        <v>477</v>
      </c>
      <c r="B482" s="6">
        <v>477</v>
      </c>
      <c r="C482" s="6" t="s">
        <v>107</v>
      </c>
      <c r="D482" s="6" t="s">
        <v>314</v>
      </c>
      <c r="E482" s="8">
        <v>3633734.6359000001</v>
      </c>
      <c r="F482" s="8">
        <v>129225.5575</v>
      </c>
      <c r="G482" s="9">
        <f t="shared" si="8"/>
        <v>3762960.1934000002</v>
      </c>
    </row>
    <row r="483" spans="1:7" x14ac:dyDescent="0.35">
      <c r="A483" s="6">
        <v>478</v>
      </c>
      <c r="B483" s="6">
        <v>478</v>
      </c>
      <c r="C483" s="6" t="s">
        <v>107</v>
      </c>
      <c r="D483" s="6" t="s">
        <v>316</v>
      </c>
      <c r="E483" s="8">
        <v>5268087.0854000002</v>
      </c>
      <c r="F483" s="8">
        <v>187347.60750000001</v>
      </c>
      <c r="G483" s="9">
        <f t="shared" si="8"/>
        <v>5455434.6929000001</v>
      </c>
    </row>
    <row r="484" spans="1:7" x14ac:dyDescent="0.35">
      <c r="A484" s="6">
        <v>479</v>
      </c>
      <c r="B484" s="6">
        <v>479</v>
      </c>
      <c r="C484" s="6" t="s">
        <v>107</v>
      </c>
      <c r="D484" s="6" t="s">
        <v>318</v>
      </c>
      <c r="E484" s="8">
        <v>6588596.4068999998</v>
      </c>
      <c r="F484" s="8">
        <v>234308.5362</v>
      </c>
      <c r="G484" s="9">
        <f t="shared" si="8"/>
        <v>6822904.9430999998</v>
      </c>
    </row>
    <row r="485" spans="1:7" x14ac:dyDescent="0.35">
      <c r="A485" s="6">
        <v>480</v>
      </c>
      <c r="B485" s="6">
        <v>480</v>
      </c>
      <c r="C485" s="6" t="s">
        <v>107</v>
      </c>
      <c r="D485" s="6" t="s">
        <v>321</v>
      </c>
      <c r="E485" s="8">
        <v>4976870.9480999997</v>
      </c>
      <c r="F485" s="8">
        <v>176991.16399999999</v>
      </c>
      <c r="G485" s="9">
        <f t="shared" si="8"/>
        <v>5153862.1120999996</v>
      </c>
    </row>
    <row r="486" spans="1:7" x14ac:dyDescent="0.35">
      <c r="A486" s="6">
        <v>481</v>
      </c>
      <c r="B486" s="6">
        <v>481</v>
      </c>
      <c r="C486" s="6" t="s">
        <v>107</v>
      </c>
      <c r="D486" s="6" t="s">
        <v>322</v>
      </c>
      <c r="E486" s="8">
        <v>4712330.0708999997</v>
      </c>
      <c r="F486" s="8">
        <v>167583.36569999999</v>
      </c>
      <c r="G486" s="9">
        <f t="shared" si="8"/>
        <v>4879913.4365999997</v>
      </c>
    </row>
    <row r="487" spans="1:7" x14ac:dyDescent="0.35">
      <c r="A487" s="6">
        <v>482</v>
      </c>
      <c r="B487" s="6">
        <v>482</v>
      </c>
      <c r="C487" s="6" t="s">
        <v>107</v>
      </c>
      <c r="D487" s="6" t="s">
        <v>324</v>
      </c>
      <c r="E487" s="8">
        <v>5052757.1244000001</v>
      </c>
      <c r="F487" s="8">
        <v>179689.88430000001</v>
      </c>
      <c r="G487" s="9">
        <f t="shared" si="8"/>
        <v>5232447.0087000001</v>
      </c>
    </row>
    <row r="488" spans="1:7" x14ac:dyDescent="0.35">
      <c r="A488" s="6">
        <v>483</v>
      </c>
      <c r="B488" s="6">
        <v>483</v>
      </c>
      <c r="C488" s="6" t="s">
        <v>107</v>
      </c>
      <c r="D488" s="6" t="s">
        <v>326</v>
      </c>
      <c r="E488" s="8">
        <v>4943948.3414000003</v>
      </c>
      <c r="F488" s="8">
        <v>175820.34589999999</v>
      </c>
      <c r="G488" s="9">
        <f t="shared" si="8"/>
        <v>5119768.6873000003</v>
      </c>
    </row>
    <row r="489" spans="1:7" x14ac:dyDescent="0.35">
      <c r="A489" s="6">
        <v>484</v>
      </c>
      <c r="B489" s="6">
        <v>484</v>
      </c>
      <c r="C489" s="6" t="s">
        <v>108</v>
      </c>
      <c r="D489" s="6" t="s">
        <v>330</v>
      </c>
      <c r="E489" s="8">
        <v>4269853.3712999998</v>
      </c>
      <c r="F489" s="8">
        <v>151847.68220000001</v>
      </c>
      <c r="G489" s="9">
        <f t="shared" si="8"/>
        <v>4421701.0534999995</v>
      </c>
    </row>
    <row r="490" spans="1:7" x14ac:dyDescent="0.35">
      <c r="A490" s="6">
        <v>485</v>
      </c>
      <c r="B490" s="6">
        <v>485</v>
      </c>
      <c r="C490" s="6" t="s">
        <v>108</v>
      </c>
      <c r="D490" s="6" t="s">
        <v>332</v>
      </c>
      <c r="E490" s="8">
        <v>7021526.3395999996</v>
      </c>
      <c r="F490" s="8">
        <v>249704.71059999999</v>
      </c>
      <c r="G490" s="9">
        <f t="shared" si="8"/>
        <v>7271231.0501999995</v>
      </c>
    </row>
    <row r="491" spans="1:7" x14ac:dyDescent="0.35">
      <c r="A491" s="6">
        <v>486</v>
      </c>
      <c r="B491" s="6">
        <v>486</v>
      </c>
      <c r="C491" s="6" t="s">
        <v>108</v>
      </c>
      <c r="D491" s="6" t="s">
        <v>334</v>
      </c>
      <c r="E491" s="8">
        <v>5381559.1920999996</v>
      </c>
      <c r="F491" s="8">
        <v>191382.9865</v>
      </c>
      <c r="G491" s="9">
        <f t="shared" si="8"/>
        <v>5572942.1785999993</v>
      </c>
    </row>
    <row r="492" spans="1:7" x14ac:dyDescent="0.35">
      <c r="A492" s="6">
        <v>487</v>
      </c>
      <c r="B492" s="6">
        <v>487</v>
      </c>
      <c r="C492" s="6" t="s">
        <v>108</v>
      </c>
      <c r="D492" s="6" t="s">
        <v>98</v>
      </c>
      <c r="E492" s="8">
        <v>3277249.8280000002</v>
      </c>
      <c r="F492" s="8">
        <v>116547.98119999999</v>
      </c>
      <c r="G492" s="9">
        <f t="shared" si="8"/>
        <v>3393797.8092</v>
      </c>
    </row>
    <row r="493" spans="1:7" x14ac:dyDescent="0.35">
      <c r="A493" s="6">
        <v>488</v>
      </c>
      <c r="B493" s="6">
        <v>488</v>
      </c>
      <c r="C493" s="6" t="s">
        <v>108</v>
      </c>
      <c r="D493" s="6" t="s">
        <v>337</v>
      </c>
      <c r="E493" s="8">
        <v>5686370.4593000002</v>
      </c>
      <c r="F493" s="8">
        <v>202222.91010000001</v>
      </c>
      <c r="G493" s="9">
        <f t="shared" si="8"/>
        <v>5888593.3694000002</v>
      </c>
    </row>
    <row r="494" spans="1:7" x14ac:dyDescent="0.35">
      <c r="A494" s="6">
        <v>489</v>
      </c>
      <c r="B494" s="6">
        <v>489</v>
      </c>
      <c r="C494" s="6" t="s">
        <v>108</v>
      </c>
      <c r="D494" s="6" t="s">
        <v>339</v>
      </c>
      <c r="E494" s="8">
        <v>4887363.0894999998</v>
      </c>
      <c r="F494" s="8">
        <v>173808.01930000001</v>
      </c>
      <c r="G494" s="9">
        <f t="shared" si="8"/>
        <v>5061171.1087999996</v>
      </c>
    </row>
    <row r="495" spans="1:7" x14ac:dyDescent="0.35">
      <c r="A495" s="6">
        <v>490</v>
      </c>
      <c r="B495" s="6">
        <v>490</v>
      </c>
      <c r="C495" s="6" t="s">
        <v>108</v>
      </c>
      <c r="D495" s="6" t="s">
        <v>341</v>
      </c>
      <c r="E495" s="8">
        <v>4940035.2704999996</v>
      </c>
      <c r="F495" s="8">
        <v>175681.18640000001</v>
      </c>
      <c r="G495" s="9">
        <f t="shared" si="8"/>
        <v>5115716.4568999996</v>
      </c>
    </row>
    <row r="496" spans="1:7" x14ac:dyDescent="0.35">
      <c r="A496" s="6">
        <v>491</v>
      </c>
      <c r="B496" s="6">
        <v>491</v>
      </c>
      <c r="C496" s="6" t="s">
        <v>108</v>
      </c>
      <c r="D496" s="6" t="s">
        <v>343</v>
      </c>
      <c r="E496" s="8">
        <v>5825385.4112</v>
      </c>
      <c r="F496" s="8">
        <v>207166.66260000001</v>
      </c>
      <c r="G496" s="9">
        <f t="shared" si="8"/>
        <v>6032552.0738000004</v>
      </c>
    </row>
    <row r="497" spans="1:7" x14ac:dyDescent="0.35">
      <c r="A497" s="6">
        <v>492</v>
      </c>
      <c r="B497" s="6">
        <v>492</v>
      </c>
      <c r="C497" s="6" t="s">
        <v>108</v>
      </c>
      <c r="D497" s="6" t="s">
        <v>345</v>
      </c>
      <c r="E497" s="8">
        <v>4211371.7336999997</v>
      </c>
      <c r="F497" s="8">
        <v>149767.91500000001</v>
      </c>
      <c r="G497" s="9">
        <f t="shared" si="8"/>
        <v>4361139.6486999998</v>
      </c>
    </row>
    <row r="498" spans="1:7" x14ac:dyDescent="0.35">
      <c r="A498" s="6">
        <v>493</v>
      </c>
      <c r="B498" s="6">
        <v>493</v>
      </c>
      <c r="C498" s="6" t="s">
        <v>108</v>
      </c>
      <c r="D498" s="6" t="s">
        <v>347</v>
      </c>
      <c r="E498" s="8">
        <v>5600396.1904999996</v>
      </c>
      <c r="F498" s="8">
        <v>199165.4296</v>
      </c>
      <c r="G498" s="9">
        <f t="shared" si="8"/>
        <v>5799561.6200999999</v>
      </c>
    </row>
    <row r="499" spans="1:7" x14ac:dyDescent="0.35">
      <c r="A499" s="6">
        <v>494</v>
      </c>
      <c r="B499" s="6">
        <v>494</v>
      </c>
      <c r="C499" s="6" t="s">
        <v>108</v>
      </c>
      <c r="D499" s="6" t="s">
        <v>349</v>
      </c>
      <c r="E499" s="8">
        <v>4439598.4535999997</v>
      </c>
      <c r="F499" s="8">
        <v>157884.28229999999</v>
      </c>
      <c r="G499" s="9">
        <f t="shared" si="8"/>
        <v>4597482.7358999997</v>
      </c>
    </row>
    <row r="500" spans="1:7" x14ac:dyDescent="0.35">
      <c r="A500" s="6">
        <v>495</v>
      </c>
      <c r="B500" s="6">
        <v>495</v>
      </c>
      <c r="C500" s="6" t="s">
        <v>108</v>
      </c>
      <c r="D500" s="6" t="s">
        <v>351</v>
      </c>
      <c r="E500" s="8">
        <v>3943397.0857000002</v>
      </c>
      <c r="F500" s="8">
        <v>140238.0024</v>
      </c>
      <c r="G500" s="9">
        <f t="shared" si="8"/>
        <v>4083635.0881000003</v>
      </c>
    </row>
    <row r="501" spans="1:7" x14ac:dyDescent="0.35">
      <c r="A501" s="6">
        <v>496</v>
      </c>
      <c r="B501" s="6">
        <v>496</v>
      </c>
      <c r="C501" s="6" t="s">
        <v>108</v>
      </c>
      <c r="D501" s="6" t="s">
        <v>353</v>
      </c>
      <c r="E501" s="8">
        <v>3299506.7231999999</v>
      </c>
      <c r="F501" s="8">
        <v>117339.49739999999</v>
      </c>
      <c r="G501" s="9">
        <f t="shared" si="8"/>
        <v>3416846.2205999997</v>
      </c>
    </row>
    <row r="502" spans="1:7" x14ac:dyDescent="0.35">
      <c r="A502" s="6">
        <v>497</v>
      </c>
      <c r="B502" s="6">
        <v>497</v>
      </c>
      <c r="C502" s="6" t="s">
        <v>108</v>
      </c>
      <c r="D502" s="6" t="s">
        <v>355</v>
      </c>
      <c r="E502" s="8">
        <v>3285515.227</v>
      </c>
      <c r="F502" s="8">
        <v>116841.92140000001</v>
      </c>
      <c r="G502" s="9">
        <f t="shared" si="8"/>
        <v>3402357.1483999998</v>
      </c>
    </row>
    <row r="503" spans="1:7" x14ac:dyDescent="0.35">
      <c r="A503" s="6">
        <v>498</v>
      </c>
      <c r="B503" s="6">
        <v>498</v>
      </c>
      <c r="C503" s="6" t="s">
        <v>108</v>
      </c>
      <c r="D503" s="6" t="s">
        <v>357</v>
      </c>
      <c r="E503" s="8">
        <v>3751511.8223000001</v>
      </c>
      <c r="F503" s="8">
        <v>133414.0368</v>
      </c>
      <c r="G503" s="9">
        <f t="shared" si="8"/>
        <v>3884925.8591</v>
      </c>
    </row>
    <row r="504" spans="1:7" x14ac:dyDescent="0.35">
      <c r="A504" s="6">
        <v>499</v>
      </c>
      <c r="B504" s="6">
        <v>499</v>
      </c>
      <c r="C504" s="6" t="s">
        <v>108</v>
      </c>
      <c r="D504" s="6" t="s">
        <v>359</v>
      </c>
      <c r="E504" s="8">
        <v>4540627.4771999996</v>
      </c>
      <c r="F504" s="8">
        <v>161477.15109999999</v>
      </c>
      <c r="G504" s="9">
        <f t="shared" si="8"/>
        <v>4702104.6283</v>
      </c>
    </row>
    <row r="505" spans="1:7" x14ac:dyDescent="0.35">
      <c r="A505" s="6">
        <v>500</v>
      </c>
      <c r="B505" s="6">
        <v>500</v>
      </c>
      <c r="C505" s="6" t="s">
        <v>109</v>
      </c>
      <c r="D505" s="6" t="s">
        <v>364</v>
      </c>
      <c r="E505" s="8">
        <v>6371918.7225000001</v>
      </c>
      <c r="F505" s="8">
        <v>226602.88430000001</v>
      </c>
      <c r="G505" s="9">
        <f t="shared" si="8"/>
        <v>6598521.6068000002</v>
      </c>
    </row>
    <row r="506" spans="1:7" x14ac:dyDescent="0.35">
      <c r="A506" s="6">
        <v>501</v>
      </c>
      <c r="B506" s="6">
        <v>501</v>
      </c>
      <c r="C506" s="6" t="s">
        <v>109</v>
      </c>
      <c r="D506" s="6" t="s">
        <v>366</v>
      </c>
      <c r="E506" s="8">
        <v>8190259.3481000001</v>
      </c>
      <c r="F506" s="8">
        <v>291268.05780000001</v>
      </c>
      <c r="G506" s="9">
        <f t="shared" si="8"/>
        <v>8481527.4058999997</v>
      </c>
    </row>
    <row r="507" spans="1:7" x14ac:dyDescent="0.35">
      <c r="A507" s="6">
        <v>502</v>
      </c>
      <c r="B507" s="6">
        <v>502</v>
      </c>
      <c r="C507" s="6" t="s">
        <v>109</v>
      </c>
      <c r="D507" s="6" t="s">
        <v>368</v>
      </c>
      <c r="E507" s="8">
        <v>13208355.0461</v>
      </c>
      <c r="F507" s="8">
        <v>469725.2868</v>
      </c>
      <c r="G507" s="9">
        <f t="shared" si="8"/>
        <v>13678080.332900001</v>
      </c>
    </row>
    <row r="508" spans="1:7" x14ac:dyDescent="0.35">
      <c r="A508" s="6">
        <v>503</v>
      </c>
      <c r="B508" s="6">
        <v>503</v>
      </c>
      <c r="C508" s="6" t="s">
        <v>109</v>
      </c>
      <c r="D508" s="6" t="s">
        <v>370</v>
      </c>
      <c r="E508" s="8">
        <v>5162399.7926000003</v>
      </c>
      <c r="F508" s="8">
        <v>183589.0779</v>
      </c>
      <c r="G508" s="9">
        <f t="shared" si="8"/>
        <v>5345988.8705000002</v>
      </c>
    </row>
    <row r="509" spans="1:7" x14ac:dyDescent="0.35">
      <c r="A509" s="6">
        <v>504</v>
      </c>
      <c r="B509" s="6">
        <v>504</v>
      </c>
      <c r="C509" s="6" t="s">
        <v>109</v>
      </c>
      <c r="D509" s="6" t="s">
        <v>372</v>
      </c>
      <c r="E509" s="8">
        <v>4340267.3139000004</v>
      </c>
      <c r="F509" s="8">
        <v>154351.79490000001</v>
      </c>
      <c r="G509" s="9">
        <f t="shared" si="8"/>
        <v>4494619.1088000005</v>
      </c>
    </row>
    <row r="510" spans="1:7" x14ac:dyDescent="0.35">
      <c r="A510" s="6">
        <v>505</v>
      </c>
      <c r="B510" s="6">
        <v>505</v>
      </c>
      <c r="C510" s="6" t="s">
        <v>109</v>
      </c>
      <c r="D510" s="6" t="s">
        <v>374</v>
      </c>
      <c r="E510" s="8">
        <v>4852258.7297999999</v>
      </c>
      <c r="F510" s="8">
        <v>172559.6121</v>
      </c>
      <c r="G510" s="9">
        <f t="shared" si="8"/>
        <v>5024818.3418999994</v>
      </c>
    </row>
    <row r="511" spans="1:7" x14ac:dyDescent="0.35">
      <c r="A511" s="6">
        <v>506</v>
      </c>
      <c r="B511" s="6">
        <v>506</v>
      </c>
      <c r="C511" s="6" t="s">
        <v>109</v>
      </c>
      <c r="D511" s="6" t="s">
        <v>376</v>
      </c>
      <c r="E511" s="8">
        <v>4455114.8312999997</v>
      </c>
      <c r="F511" s="8">
        <v>158436.08720000001</v>
      </c>
      <c r="G511" s="9">
        <f t="shared" si="8"/>
        <v>4613550.9184999997</v>
      </c>
    </row>
    <row r="512" spans="1:7" x14ac:dyDescent="0.35">
      <c r="A512" s="6">
        <v>507</v>
      </c>
      <c r="B512" s="6">
        <v>507</v>
      </c>
      <c r="C512" s="6" t="s">
        <v>109</v>
      </c>
      <c r="D512" s="6" t="s">
        <v>378</v>
      </c>
      <c r="E512" s="8">
        <v>5374622.0877999999</v>
      </c>
      <c r="F512" s="8">
        <v>191136.28400000001</v>
      </c>
      <c r="G512" s="9">
        <f t="shared" si="8"/>
        <v>5565758.3717999998</v>
      </c>
    </row>
    <row r="513" spans="1:7" x14ac:dyDescent="0.35">
      <c r="A513" s="6">
        <v>508</v>
      </c>
      <c r="B513" s="6">
        <v>508</v>
      </c>
      <c r="C513" s="6" t="s">
        <v>109</v>
      </c>
      <c r="D513" s="6" t="s">
        <v>381</v>
      </c>
      <c r="E513" s="8">
        <v>3588831.7333</v>
      </c>
      <c r="F513" s="8">
        <v>127628.68730000001</v>
      </c>
      <c r="G513" s="9">
        <f t="shared" si="8"/>
        <v>3716460.4205999998</v>
      </c>
    </row>
    <row r="514" spans="1:7" x14ac:dyDescent="0.35">
      <c r="A514" s="6">
        <v>509</v>
      </c>
      <c r="B514" s="6">
        <v>509</v>
      </c>
      <c r="C514" s="6" t="s">
        <v>109</v>
      </c>
      <c r="D514" s="6" t="s">
        <v>383</v>
      </c>
      <c r="E514" s="8">
        <v>6119319.4380999999</v>
      </c>
      <c r="F514" s="8">
        <v>217619.76180000001</v>
      </c>
      <c r="G514" s="9">
        <f t="shared" si="8"/>
        <v>6336939.1999000004</v>
      </c>
    </row>
    <row r="515" spans="1:7" x14ac:dyDescent="0.35">
      <c r="A515" s="6">
        <v>510</v>
      </c>
      <c r="B515" s="6">
        <v>510</v>
      </c>
      <c r="C515" s="6" t="s">
        <v>109</v>
      </c>
      <c r="D515" s="6" t="s">
        <v>385</v>
      </c>
      <c r="E515" s="8">
        <v>5289848.932</v>
      </c>
      <c r="F515" s="8">
        <v>188121.5184</v>
      </c>
      <c r="G515" s="9">
        <f t="shared" si="8"/>
        <v>5477970.4504000004</v>
      </c>
    </row>
    <row r="516" spans="1:7" x14ac:dyDescent="0.35">
      <c r="A516" s="6">
        <v>511</v>
      </c>
      <c r="B516" s="6">
        <v>511</v>
      </c>
      <c r="C516" s="6" t="s">
        <v>109</v>
      </c>
      <c r="D516" s="6" t="s">
        <v>387</v>
      </c>
      <c r="E516" s="8">
        <v>7273279.9090999998</v>
      </c>
      <c r="F516" s="8">
        <v>258657.75709999999</v>
      </c>
      <c r="G516" s="9">
        <f t="shared" si="8"/>
        <v>7531937.6661999999</v>
      </c>
    </row>
    <row r="517" spans="1:7" x14ac:dyDescent="0.35">
      <c r="A517" s="6">
        <v>512</v>
      </c>
      <c r="B517" s="6">
        <v>512</v>
      </c>
      <c r="C517" s="6" t="s">
        <v>109</v>
      </c>
      <c r="D517" s="6" t="s">
        <v>389</v>
      </c>
      <c r="E517" s="8">
        <v>7869218.9018000001</v>
      </c>
      <c r="F517" s="8">
        <v>279850.98009999999</v>
      </c>
      <c r="G517" s="9">
        <f t="shared" si="8"/>
        <v>8149069.8819000004</v>
      </c>
    </row>
    <row r="518" spans="1:7" x14ac:dyDescent="0.35">
      <c r="A518" s="6">
        <v>513</v>
      </c>
      <c r="B518" s="6">
        <v>513</v>
      </c>
      <c r="C518" s="6" t="s">
        <v>109</v>
      </c>
      <c r="D518" s="6" t="s">
        <v>391</v>
      </c>
      <c r="E518" s="8">
        <v>4236122.2079999996</v>
      </c>
      <c r="F518" s="8">
        <v>150648.1096</v>
      </c>
      <c r="G518" s="9">
        <f t="shared" si="8"/>
        <v>4386770.3175999997</v>
      </c>
    </row>
    <row r="519" spans="1:7" x14ac:dyDescent="0.35">
      <c r="A519" s="6">
        <v>514</v>
      </c>
      <c r="B519" s="6">
        <v>514</v>
      </c>
      <c r="C519" s="6" t="s">
        <v>109</v>
      </c>
      <c r="D519" s="6" t="s">
        <v>393</v>
      </c>
      <c r="E519" s="8">
        <v>5111561.7744000005</v>
      </c>
      <c r="F519" s="8">
        <v>181781.13870000001</v>
      </c>
      <c r="G519" s="9">
        <f t="shared" si="8"/>
        <v>5293342.9131000005</v>
      </c>
    </row>
    <row r="520" spans="1:7" x14ac:dyDescent="0.35">
      <c r="A520" s="6">
        <v>515</v>
      </c>
      <c r="B520" s="6">
        <v>515</v>
      </c>
      <c r="C520" s="6" t="s">
        <v>109</v>
      </c>
      <c r="D520" s="6" t="s">
        <v>395</v>
      </c>
      <c r="E520" s="8">
        <v>7652392.0072999997</v>
      </c>
      <c r="F520" s="8">
        <v>272140.02179999999</v>
      </c>
      <c r="G520" s="9">
        <f t="shared" si="8"/>
        <v>7924532.0290999999</v>
      </c>
    </row>
    <row r="521" spans="1:7" x14ac:dyDescent="0.35">
      <c r="A521" s="6">
        <v>516</v>
      </c>
      <c r="B521" s="6">
        <v>516</v>
      </c>
      <c r="C521" s="6" t="s">
        <v>109</v>
      </c>
      <c r="D521" s="6" t="s">
        <v>397</v>
      </c>
      <c r="E521" s="8">
        <v>7425261.3905999996</v>
      </c>
      <c r="F521" s="8">
        <v>264062.6349</v>
      </c>
      <c r="G521" s="9">
        <f t="shared" si="8"/>
        <v>7689324.0254999995</v>
      </c>
    </row>
    <row r="522" spans="1:7" x14ac:dyDescent="0.35">
      <c r="A522" s="6">
        <v>517</v>
      </c>
      <c r="B522" s="6">
        <v>517</v>
      </c>
      <c r="C522" s="6" t="s">
        <v>109</v>
      </c>
      <c r="D522" s="6" t="s">
        <v>399</v>
      </c>
      <c r="E522" s="8">
        <v>7581812.8410999998</v>
      </c>
      <c r="F522" s="8">
        <v>269630.03330000001</v>
      </c>
      <c r="G522" s="9">
        <f t="shared" si="8"/>
        <v>7851442.8744000001</v>
      </c>
    </row>
    <row r="523" spans="1:7" x14ac:dyDescent="0.35">
      <c r="A523" s="6">
        <v>518</v>
      </c>
      <c r="B523" s="6">
        <v>518</v>
      </c>
      <c r="C523" s="6" t="s">
        <v>109</v>
      </c>
      <c r="D523" s="6" t="s">
        <v>401</v>
      </c>
      <c r="E523" s="8">
        <v>5863823.2978999997</v>
      </c>
      <c r="F523" s="8">
        <v>208533.61910000001</v>
      </c>
      <c r="G523" s="9">
        <f t="shared" si="8"/>
        <v>6072356.9169999994</v>
      </c>
    </row>
    <row r="524" spans="1:7" x14ac:dyDescent="0.35">
      <c r="A524" s="6">
        <v>519</v>
      </c>
      <c r="B524" s="6">
        <v>519</v>
      </c>
      <c r="C524" s="6" t="s">
        <v>109</v>
      </c>
      <c r="D524" s="6" t="s">
        <v>403</v>
      </c>
      <c r="E524" s="8">
        <v>6707467.7216999996</v>
      </c>
      <c r="F524" s="8">
        <v>238535.9258</v>
      </c>
      <c r="G524" s="9">
        <f t="shared" si="8"/>
        <v>6946003.6475</v>
      </c>
    </row>
    <row r="525" spans="1:7" x14ac:dyDescent="0.35">
      <c r="A525" s="6">
        <v>520</v>
      </c>
      <c r="B525" s="6">
        <v>520</v>
      </c>
      <c r="C525" s="6" t="s">
        <v>110</v>
      </c>
      <c r="D525" s="6" t="s">
        <v>407</v>
      </c>
      <c r="E525" s="8">
        <v>4388704.7915000003</v>
      </c>
      <c r="F525" s="8">
        <v>156074.36429999999</v>
      </c>
      <c r="G525" s="9">
        <f t="shared" si="8"/>
        <v>4544779.1557999998</v>
      </c>
    </row>
    <row r="526" spans="1:7" x14ac:dyDescent="0.35">
      <c r="A526" s="6">
        <v>521</v>
      </c>
      <c r="B526" s="6">
        <v>521</v>
      </c>
      <c r="C526" s="6" t="s">
        <v>110</v>
      </c>
      <c r="D526" s="6" t="s">
        <v>409</v>
      </c>
      <c r="E526" s="8">
        <v>4946862.7253999999</v>
      </c>
      <c r="F526" s="8">
        <v>175923.98939999999</v>
      </c>
      <c r="G526" s="9">
        <f t="shared" si="8"/>
        <v>5122786.7148000002</v>
      </c>
    </row>
    <row r="527" spans="1:7" x14ac:dyDescent="0.35">
      <c r="A527" s="6">
        <v>522</v>
      </c>
      <c r="B527" s="6">
        <v>522</v>
      </c>
      <c r="C527" s="6" t="s">
        <v>110</v>
      </c>
      <c r="D527" s="6" t="s">
        <v>411</v>
      </c>
      <c r="E527" s="8">
        <v>5065148.2993000001</v>
      </c>
      <c r="F527" s="8">
        <v>180130.5484</v>
      </c>
      <c r="G527" s="9">
        <f t="shared" si="8"/>
        <v>5245278.8476999998</v>
      </c>
    </row>
    <row r="528" spans="1:7" x14ac:dyDescent="0.35">
      <c r="A528" s="6">
        <v>523</v>
      </c>
      <c r="B528" s="6">
        <v>523</v>
      </c>
      <c r="C528" s="6" t="s">
        <v>110</v>
      </c>
      <c r="D528" s="6" t="s">
        <v>413</v>
      </c>
      <c r="E528" s="8">
        <v>5976184.7410000004</v>
      </c>
      <c r="F528" s="8">
        <v>212529.49979999999</v>
      </c>
      <c r="G528" s="9">
        <f t="shared" si="8"/>
        <v>6188714.2408000007</v>
      </c>
    </row>
    <row r="529" spans="1:7" x14ac:dyDescent="0.35">
      <c r="A529" s="6">
        <v>524</v>
      </c>
      <c r="B529" s="6">
        <v>524</v>
      </c>
      <c r="C529" s="6" t="s">
        <v>110</v>
      </c>
      <c r="D529" s="6" t="s">
        <v>415</v>
      </c>
      <c r="E529" s="8">
        <v>4267253.0861999998</v>
      </c>
      <c r="F529" s="8">
        <v>151755.209</v>
      </c>
      <c r="G529" s="9">
        <f t="shared" si="8"/>
        <v>4419008.2951999996</v>
      </c>
    </row>
    <row r="530" spans="1:7" x14ac:dyDescent="0.35">
      <c r="A530" s="6">
        <v>525</v>
      </c>
      <c r="B530" s="6">
        <v>525</v>
      </c>
      <c r="C530" s="6" t="s">
        <v>110</v>
      </c>
      <c r="D530" s="6" t="s">
        <v>417</v>
      </c>
      <c r="E530" s="8">
        <v>4012644.4889000002</v>
      </c>
      <c r="F530" s="8">
        <v>142700.6298</v>
      </c>
      <c r="G530" s="9">
        <f t="shared" si="8"/>
        <v>4155345.1187000005</v>
      </c>
    </row>
    <row r="531" spans="1:7" x14ac:dyDescent="0.35">
      <c r="A531" s="6">
        <v>526</v>
      </c>
      <c r="B531" s="6">
        <v>526</v>
      </c>
      <c r="C531" s="6" t="s">
        <v>110</v>
      </c>
      <c r="D531" s="6" t="s">
        <v>419</v>
      </c>
      <c r="E531" s="8">
        <v>4584806.7337999996</v>
      </c>
      <c r="F531" s="8">
        <v>163048.28649999999</v>
      </c>
      <c r="G531" s="9">
        <f t="shared" ref="G531:G594" si="9">E531+F531</f>
        <v>4747855.0203</v>
      </c>
    </row>
    <row r="532" spans="1:7" x14ac:dyDescent="0.35">
      <c r="A532" s="6">
        <v>527</v>
      </c>
      <c r="B532" s="6">
        <v>527</v>
      </c>
      <c r="C532" s="6" t="s">
        <v>110</v>
      </c>
      <c r="D532" s="6" t="s">
        <v>421</v>
      </c>
      <c r="E532" s="8">
        <v>7174116.9430999998</v>
      </c>
      <c r="F532" s="8">
        <v>255131.25039999999</v>
      </c>
      <c r="G532" s="9">
        <f t="shared" si="9"/>
        <v>7429248.1935000001</v>
      </c>
    </row>
    <row r="533" spans="1:7" x14ac:dyDescent="0.35">
      <c r="A533" s="6">
        <v>528</v>
      </c>
      <c r="B533" s="6">
        <v>528</v>
      </c>
      <c r="C533" s="6" t="s">
        <v>110</v>
      </c>
      <c r="D533" s="6" t="s">
        <v>423</v>
      </c>
      <c r="E533" s="8">
        <v>6648573.7688999996</v>
      </c>
      <c r="F533" s="8">
        <v>236441.49549999999</v>
      </c>
      <c r="G533" s="9">
        <f t="shared" si="9"/>
        <v>6885015.2643999998</v>
      </c>
    </row>
    <row r="534" spans="1:7" x14ac:dyDescent="0.35">
      <c r="A534" s="6">
        <v>529</v>
      </c>
      <c r="B534" s="6">
        <v>529</v>
      </c>
      <c r="C534" s="6" t="s">
        <v>110</v>
      </c>
      <c r="D534" s="6" t="s">
        <v>425</v>
      </c>
      <c r="E534" s="8">
        <v>5086057.7083000001</v>
      </c>
      <c r="F534" s="8">
        <v>180874.14420000001</v>
      </c>
      <c r="G534" s="9">
        <f t="shared" si="9"/>
        <v>5266931.8525</v>
      </c>
    </row>
    <row r="535" spans="1:7" x14ac:dyDescent="0.35">
      <c r="A535" s="6">
        <v>530</v>
      </c>
      <c r="B535" s="6">
        <v>530</v>
      </c>
      <c r="C535" s="6" t="s">
        <v>110</v>
      </c>
      <c r="D535" s="6" t="s">
        <v>406</v>
      </c>
      <c r="E535" s="8">
        <v>4868340.0906999996</v>
      </c>
      <c r="F535" s="8">
        <v>173131.50940000001</v>
      </c>
      <c r="G535" s="9">
        <f t="shared" si="9"/>
        <v>5041471.6000999995</v>
      </c>
    </row>
    <row r="536" spans="1:7" x14ac:dyDescent="0.35">
      <c r="A536" s="6">
        <v>531</v>
      </c>
      <c r="B536" s="6">
        <v>531</v>
      </c>
      <c r="C536" s="6" t="s">
        <v>110</v>
      </c>
      <c r="D536" s="6" t="s">
        <v>429</v>
      </c>
      <c r="E536" s="8">
        <v>5172261.9170000004</v>
      </c>
      <c r="F536" s="8">
        <v>183939.802</v>
      </c>
      <c r="G536" s="9">
        <f t="shared" si="9"/>
        <v>5356201.7190000005</v>
      </c>
    </row>
    <row r="537" spans="1:7" x14ac:dyDescent="0.35">
      <c r="A537" s="6">
        <v>532</v>
      </c>
      <c r="B537" s="6">
        <v>532</v>
      </c>
      <c r="C537" s="6" t="s">
        <v>110</v>
      </c>
      <c r="D537" s="6" t="s">
        <v>431</v>
      </c>
      <c r="E537" s="8">
        <v>4152111.9613999999</v>
      </c>
      <c r="F537" s="8">
        <v>147660.47510000001</v>
      </c>
      <c r="G537" s="9">
        <f t="shared" si="9"/>
        <v>4299772.4364999998</v>
      </c>
    </row>
    <row r="538" spans="1:7" x14ac:dyDescent="0.35">
      <c r="A538" s="6">
        <v>533</v>
      </c>
      <c r="B538" s="6">
        <v>533</v>
      </c>
      <c r="C538" s="6" t="s">
        <v>111</v>
      </c>
      <c r="D538" s="6" t="s">
        <v>435</v>
      </c>
      <c r="E538" s="8">
        <v>4565555.6767999995</v>
      </c>
      <c r="F538" s="8">
        <v>162363.66620000001</v>
      </c>
      <c r="G538" s="9">
        <f t="shared" si="9"/>
        <v>4727919.3429999994</v>
      </c>
    </row>
    <row r="539" spans="1:7" x14ac:dyDescent="0.35">
      <c r="A539" s="6">
        <v>534</v>
      </c>
      <c r="B539" s="6">
        <v>534</v>
      </c>
      <c r="C539" s="6" t="s">
        <v>111</v>
      </c>
      <c r="D539" s="6" t="s">
        <v>437</v>
      </c>
      <c r="E539" s="8">
        <v>3919840.8439000002</v>
      </c>
      <c r="F539" s="8">
        <v>139400.27799999999</v>
      </c>
      <c r="G539" s="9">
        <f t="shared" si="9"/>
        <v>4059241.1219000001</v>
      </c>
    </row>
    <row r="540" spans="1:7" x14ac:dyDescent="0.35">
      <c r="A540" s="6">
        <v>535</v>
      </c>
      <c r="B540" s="6">
        <v>535</v>
      </c>
      <c r="C540" s="6" t="s">
        <v>111</v>
      </c>
      <c r="D540" s="6" t="s">
        <v>439</v>
      </c>
      <c r="E540" s="8">
        <v>4489031.5429999996</v>
      </c>
      <c r="F540" s="8">
        <v>159642.25839999999</v>
      </c>
      <c r="G540" s="9">
        <f t="shared" si="9"/>
        <v>4648673.8013999993</v>
      </c>
    </row>
    <row r="541" spans="1:7" x14ac:dyDescent="0.35">
      <c r="A541" s="6">
        <v>536</v>
      </c>
      <c r="B541" s="6">
        <v>536</v>
      </c>
      <c r="C541" s="6" t="s">
        <v>111</v>
      </c>
      <c r="D541" s="6" t="s">
        <v>441</v>
      </c>
      <c r="E541" s="8">
        <v>7307483.9267999995</v>
      </c>
      <c r="F541" s="8">
        <v>259874.14569999999</v>
      </c>
      <c r="G541" s="9">
        <f t="shared" si="9"/>
        <v>7567358.0724999998</v>
      </c>
    </row>
    <row r="542" spans="1:7" x14ac:dyDescent="0.35">
      <c r="A542" s="6">
        <v>537</v>
      </c>
      <c r="B542" s="6">
        <v>537</v>
      </c>
      <c r="C542" s="6" t="s">
        <v>111</v>
      </c>
      <c r="D542" s="6" t="s">
        <v>443</v>
      </c>
      <c r="E542" s="8">
        <v>4386358.8965999996</v>
      </c>
      <c r="F542" s="8">
        <v>155990.93780000001</v>
      </c>
      <c r="G542" s="9">
        <f t="shared" si="9"/>
        <v>4542349.8344000001</v>
      </c>
    </row>
    <row r="543" spans="1:7" x14ac:dyDescent="0.35">
      <c r="A543" s="6">
        <v>538</v>
      </c>
      <c r="B543" s="6">
        <v>538</v>
      </c>
      <c r="C543" s="6" t="s">
        <v>111</v>
      </c>
      <c r="D543" s="6" t="s">
        <v>445</v>
      </c>
      <c r="E543" s="8">
        <v>4619765.5698999995</v>
      </c>
      <c r="F543" s="8">
        <v>164291.51850000001</v>
      </c>
      <c r="G543" s="9">
        <f t="shared" si="9"/>
        <v>4784057.0883999998</v>
      </c>
    </row>
    <row r="544" spans="1:7" x14ac:dyDescent="0.35">
      <c r="A544" s="6">
        <v>539</v>
      </c>
      <c r="B544" s="6">
        <v>539</v>
      </c>
      <c r="C544" s="6" t="s">
        <v>111</v>
      </c>
      <c r="D544" s="6" t="s">
        <v>447</v>
      </c>
      <c r="E544" s="8">
        <v>4375785.0319999997</v>
      </c>
      <c r="F544" s="8">
        <v>155614.90220000001</v>
      </c>
      <c r="G544" s="9">
        <f t="shared" si="9"/>
        <v>4531399.9342</v>
      </c>
    </row>
    <row r="545" spans="1:7" x14ac:dyDescent="0.35">
      <c r="A545" s="6">
        <v>540</v>
      </c>
      <c r="B545" s="6">
        <v>540</v>
      </c>
      <c r="C545" s="6" t="s">
        <v>111</v>
      </c>
      <c r="D545" s="6" t="s">
        <v>449</v>
      </c>
      <c r="E545" s="8">
        <v>3910041.1653999998</v>
      </c>
      <c r="F545" s="8">
        <v>139051.7745</v>
      </c>
      <c r="G545" s="9">
        <f t="shared" si="9"/>
        <v>4049092.9398999996</v>
      </c>
    </row>
    <row r="546" spans="1:7" x14ac:dyDescent="0.35">
      <c r="A546" s="6">
        <v>541</v>
      </c>
      <c r="B546" s="6">
        <v>541</v>
      </c>
      <c r="C546" s="6" t="s">
        <v>111</v>
      </c>
      <c r="D546" s="6" t="s">
        <v>451</v>
      </c>
      <c r="E546" s="8">
        <v>4219159.5060999999</v>
      </c>
      <c r="F546" s="8">
        <v>150044.8695</v>
      </c>
      <c r="G546" s="9">
        <f t="shared" si="9"/>
        <v>4369204.3755999999</v>
      </c>
    </row>
    <row r="547" spans="1:7" x14ac:dyDescent="0.35">
      <c r="A547" s="6">
        <v>542</v>
      </c>
      <c r="B547" s="6">
        <v>542</v>
      </c>
      <c r="C547" s="6" t="s">
        <v>111</v>
      </c>
      <c r="D547" s="6" t="s">
        <v>453</v>
      </c>
      <c r="E547" s="8">
        <v>4646479.8086000001</v>
      </c>
      <c r="F547" s="8">
        <v>165241.54999999999</v>
      </c>
      <c r="G547" s="9">
        <f t="shared" si="9"/>
        <v>4811721.3585999999</v>
      </c>
    </row>
    <row r="548" spans="1:7" x14ac:dyDescent="0.35">
      <c r="A548" s="6">
        <v>543</v>
      </c>
      <c r="B548" s="6">
        <v>543</v>
      </c>
      <c r="C548" s="6" t="s">
        <v>111</v>
      </c>
      <c r="D548" s="6" t="s">
        <v>455</v>
      </c>
      <c r="E548" s="8">
        <v>4538656.8789999997</v>
      </c>
      <c r="F548" s="8">
        <v>161407.07130000001</v>
      </c>
      <c r="G548" s="9">
        <f t="shared" si="9"/>
        <v>4700063.9502999997</v>
      </c>
    </row>
    <row r="549" spans="1:7" x14ac:dyDescent="0.35">
      <c r="A549" s="6">
        <v>544</v>
      </c>
      <c r="B549" s="6">
        <v>544</v>
      </c>
      <c r="C549" s="6" t="s">
        <v>111</v>
      </c>
      <c r="D549" s="6" t="s">
        <v>457</v>
      </c>
      <c r="E549" s="8">
        <v>5281275.6700999998</v>
      </c>
      <c r="F549" s="8">
        <v>187816.62969999999</v>
      </c>
      <c r="G549" s="9">
        <f t="shared" si="9"/>
        <v>5469092.2998000002</v>
      </c>
    </row>
    <row r="550" spans="1:7" x14ac:dyDescent="0.35">
      <c r="A550" s="6">
        <v>545</v>
      </c>
      <c r="B550" s="6">
        <v>545</v>
      </c>
      <c r="C550" s="6" t="s">
        <v>111</v>
      </c>
      <c r="D550" s="6" t="s">
        <v>459</v>
      </c>
      <c r="E550" s="8">
        <v>5409985.9753999999</v>
      </c>
      <c r="F550" s="8">
        <v>192393.92079999999</v>
      </c>
      <c r="G550" s="9">
        <f t="shared" si="9"/>
        <v>5602379.8962000003</v>
      </c>
    </row>
    <row r="551" spans="1:7" x14ac:dyDescent="0.35">
      <c r="A551" s="6">
        <v>546</v>
      </c>
      <c r="B551" s="6">
        <v>546</v>
      </c>
      <c r="C551" s="6" t="s">
        <v>111</v>
      </c>
      <c r="D551" s="6" t="s">
        <v>461</v>
      </c>
      <c r="E551" s="8">
        <v>5990290.2801000001</v>
      </c>
      <c r="F551" s="8">
        <v>213031.13140000001</v>
      </c>
      <c r="G551" s="9">
        <f t="shared" si="9"/>
        <v>6203321.4115000004</v>
      </c>
    </row>
    <row r="552" spans="1:7" x14ac:dyDescent="0.35">
      <c r="A552" s="6">
        <v>547</v>
      </c>
      <c r="B552" s="6">
        <v>547</v>
      </c>
      <c r="C552" s="6" t="s">
        <v>111</v>
      </c>
      <c r="D552" s="6" t="s">
        <v>463</v>
      </c>
      <c r="E552" s="8">
        <v>7068170.0828999998</v>
      </c>
      <c r="F552" s="8">
        <v>251363.48989999999</v>
      </c>
      <c r="G552" s="9">
        <f t="shared" si="9"/>
        <v>7319533.5728000002</v>
      </c>
    </row>
    <row r="553" spans="1:7" x14ac:dyDescent="0.35">
      <c r="A553" s="6">
        <v>548</v>
      </c>
      <c r="B553" s="6">
        <v>548</v>
      </c>
      <c r="C553" s="6" t="s">
        <v>111</v>
      </c>
      <c r="D553" s="6" t="s">
        <v>465</v>
      </c>
      <c r="E553" s="8">
        <v>4476499.7484999998</v>
      </c>
      <c r="F553" s="8">
        <v>159196.59340000001</v>
      </c>
      <c r="G553" s="9">
        <f t="shared" si="9"/>
        <v>4635696.3418999994</v>
      </c>
    </row>
    <row r="554" spans="1:7" x14ac:dyDescent="0.35">
      <c r="A554" s="6">
        <v>549</v>
      </c>
      <c r="B554" s="6">
        <v>549</v>
      </c>
      <c r="C554" s="6" t="s">
        <v>111</v>
      </c>
      <c r="D554" s="6" t="s">
        <v>467</v>
      </c>
      <c r="E554" s="8">
        <v>6075957.0789999999</v>
      </c>
      <c r="F554" s="8">
        <v>216077.67749999999</v>
      </c>
      <c r="G554" s="9">
        <f t="shared" si="9"/>
        <v>6292034.7565000001</v>
      </c>
    </row>
    <row r="555" spans="1:7" x14ac:dyDescent="0.35">
      <c r="A555" s="6">
        <v>550</v>
      </c>
      <c r="B555" s="6">
        <v>550</v>
      </c>
      <c r="C555" s="6" t="s">
        <v>111</v>
      </c>
      <c r="D555" s="6" t="s">
        <v>469</v>
      </c>
      <c r="E555" s="8">
        <v>4104178.4602999999</v>
      </c>
      <c r="F555" s="8">
        <v>145955.8285</v>
      </c>
      <c r="G555" s="9">
        <f t="shared" si="9"/>
        <v>4250134.2888000002</v>
      </c>
    </row>
    <row r="556" spans="1:7" x14ac:dyDescent="0.35">
      <c r="A556" s="6">
        <v>551</v>
      </c>
      <c r="B556" s="6">
        <v>551</v>
      </c>
      <c r="C556" s="6" t="s">
        <v>111</v>
      </c>
      <c r="D556" s="6" t="s">
        <v>471</v>
      </c>
      <c r="E556" s="8">
        <v>4723436.7046999997</v>
      </c>
      <c r="F556" s="8">
        <v>167978.348</v>
      </c>
      <c r="G556" s="9">
        <f t="shared" si="9"/>
        <v>4891415.0526999999</v>
      </c>
    </row>
    <row r="557" spans="1:7" x14ac:dyDescent="0.35">
      <c r="A557" s="6">
        <v>552</v>
      </c>
      <c r="B557" s="6">
        <v>552</v>
      </c>
      <c r="C557" s="6" t="s">
        <v>111</v>
      </c>
      <c r="D557" s="6" t="s">
        <v>473</v>
      </c>
      <c r="E557" s="8">
        <v>5447955.2449000003</v>
      </c>
      <c r="F557" s="8">
        <v>193744.212</v>
      </c>
      <c r="G557" s="9">
        <f t="shared" si="9"/>
        <v>5641699.4569000006</v>
      </c>
    </row>
    <row r="558" spans="1:7" x14ac:dyDescent="0.35">
      <c r="A558" s="6">
        <v>553</v>
      </c>
      <c r="B558" s="6">
        <v>553</v>
      </c>
      <c r="C558" s="6" t="s">
        <v>111</v>
      </c>
      <c r="D558" s="6" t="s">
        <v>475</v>
      </c>
      <c r="E558" s="8">
        <v>5125057.6736000003</v>
      </c>
      <c r="F558" s="8">
        <v>182261.08979999999</v>
      </c>
      <c r="G558" s="9">
        <f t="shared" si="9"/>
        <v>5307318.7634000005</v>
      </c>
    </row>
    <row r="559" spans="1:7" x14ac:dyDescent="0.35">
      <c r="A559" s="6">
        <v>554</v>
      </c>
      <c r="B559" s="6">
        <v>554</v>
      </c>
      <c r="C559" s="6" t="s">
        <v>111</v>
      </c>
      <c r="D559" s="6" t="s">
        <v>477</v>
      </c>
      <c r="E559" s="8">
        <v>6058603.4223999996</v>
      </c>
      <c r="F559" s="8">
        <v>215460.53390000001</v>
      </c>
      <c r="G559" s="9">
        <f t="shared" si="9"/>
        <v>6274063.9562999997</v>
      </c>
    </row>
    <row r="560" spans="1:7" x14ac:dyDescent="0.35">
      <c r="A560" s="6">
        <v>555</v>
      </c>
      <c r="B560" s="6">
        <v>555</v>
      </c>
      <c r="C560" s="6" t="s">
        <v>111</v>
      </c>
      <c r="D560" s="6" t="s">
        <v>479</v>
      </c>
      <c r="E560" s="8">
        <v>4430808.8181999996</v>
      </c>
      <c r="F560" s="8">
        <v>157571.69880000001</v>
      </c>
      <c r="G560" s="9">
        <f t="shared" si="9"/>
        <v>4588380.517</v>
      </c>
    </row>
    <row r="561" spans="1:7" x14ac:dyDescent="0.35">
      <c r="A561" s="6">
        <v>556</v>
      </c>
      <c r="B561" s="6">
        <v>556</v>
      </c>
      <c r="C561" s="6" t="s">
        <v>111</v>
      </c>
      <c r="D561" s="6" t="s">
        <v>481</v>
      </c>
      <c r="E561" s="8">
        <v>3605975.0874000001</v>
      </c>
      <c r="F561" s="8">
        <v>128238.35189999999</v>
      </c>
      <c r="G561" s="9">
        <f t="shared" si="9"/>
        <v>3734213.4393000002</v>
      </c>
    </row>
    <row r="562" spans="1:7" x14ac:dyDescent="0.35">
      <c r="A562" s="6">
        <v>557</v>
      </c>
      <c r="B562" s="6">
        <v>557</v>
      </c>
      <c r="C562" s="6" t="s">
        <v>111</v>
      </c>
      <c r="D562" s="6" t="s">
        <v>483</v>
      </c>
      <c r="E562" s="8">
        <v>4019546.8805</v>
      </c>
      <c r="F562" s="8">
        <v>142946.09770000001</v>
      </c>
      <c r="G562" s="9">
        <f t="shared" si="9"/>
        <v>4162492.9781999998</v>
      </c>
    </row>
    <row r="563" spans="1:7" x14ac:dyDescent="0.35">
      <c r="A563" s="6">
        <v>558</v>
      </c>
      <c r="B563" s="6">
        <v>558</v>
      </c>
      <c r="C563" s="6" t="s">
        <v>112</v>
      </c>
      <c r="D563" s="6" t="s">
        <v>488</v>
      </c>
      <c r="E563" s="8">
        <v>4512804.5696999999</v>
      </c>
      <c r="F563" s="8">
        <v>160487.6923</v>
      </c>
      <c r="G563" s="9">
        <f t="shared" si="9"/>
        <v>4673292.2620000001</v>
      </c>
    </row>
    <row r="564" spans="1:7" x14ac:dyDescent="0.35">
      <c r="A564" s="6">
        <v>559</v>
      </c>
      <c r="B564" s="6">
        <v>559</v>
      </c>
      <c r="C564" s="6" t="s">
        <v>112</v>
      </c>
      <c r="D564" s="6" t="s">
        <v>490</v>
      </c>
      <c r="E564" s="8">
        <v>4658780.2098000003</v>
      </c>
      <c r="F564" s="8">
        <v>165678.986</v>
      </c>
      <c r="G564" s="9">
        <f t="shared" si="9"/>
        <v>4824459.1957999999</v>
      </c>
    </row>
    <row r="565" spans="1:7" x14ac:dyDescent="0.35">
      <c r="A565" s="6">
        <v>560</v>
      </c>
      <c r="B565" s="6">
        <v>560</v>
      </c>
      <c r="C565" s="6" t="s">
        <v>112</v>
      </c>
      <c r="D565" s="6" t="s">
        <v>492</v>
      </c>
      <c r="E565" s="8">
        <v>7160699.4090999998</v>
      </c>
      <c r="F565" s="8">
        <v>254654.08619999999</v>
      </c>
      <c r="G565" s="9">
        <f t="shared" si="9"/>
        <v>7415353.4952999996</v>
      </c>
    </row>
    <row r="566" spans="1:7" x14ac:dyDescent="0.35">
      <c r="A566" s="6">
        <v>561</v>
      </c>
      <c r="B566" s="6">
        <v>561</v>
      </c>
      <c r="C566" s="6" t="s">
        <v>112</v>
      </c>
      <c r="D566" s="6" t="s">
        <v>494</v>
      </c>
      <c r="E566" s="8">
        <v>4708219.9740000004</v>
      </c>
      <c r="F566" s="8">
        <v>167437.19940000001</v>
      </c>
      <c r="G566" s="9">
        <f t="shared" si="9"/>
        <v>4875657.1734000007</v>
      </c>
    </row>
    <row r="567" spans="1:7" x14ac:dyDescent="0.35">
      <c r="A567" s="6">
        <v>562</v>
      </c>
      <c r="B567" s="6">
        <v>562</v>
      </c>
      <c r="C567" s="6" t="s">
        <v>112</v>
      </c>
      <c r="D567" s="6" t="s">
        <v>496</v>
      </c>
      <c r="E567" s="8">
        <v>4219406.2869999995</v>
      </c>
      <c r="F567" s="8">
        <v>150053.64569999999</v>
      </c>
      <c r="G567" s="9">
        <f t="shared" si="9"/>
        <v>4369459.9326999998</v>
      </c>
    </row>
    <row r="568" spans="1:7" x14ac:dyDescent="0.35">
      <c r="A568" s="6">
        <v>563</v>
      </c>
      <c r="B568" s="6">
        <v>563</v>
      </c>
      <c r="C568" s="6" t="s">
        <v>112</v>
      </c>
      <c r="D568" s="6" t="s">
        <v>498</v>
      </c>
      <c r="E568" s="8">
        <v>3209595.9950000001</v>
      </c>
      <c r="F568" s="8">
        <v>114142.02559999999</v>
      </c>
      <c r="G568" s="9">
        <f t="shared" si="9"/>
        <v>3323738.0205999999</v>
      </c>
    </row>
    <row r="569" spans="1:7" x14ac:dyDescent="0.35">
      <c r="A569" s="6">
        <v>564</v>
      </c>
      <c r="B569" s="6">
        <v>564</v>
      </c>
      <c r="C569" s="6" t="s">
        <v>112</v>
      </c>
      <c r="D569" s="6" t="s">
        <v>500</v>
      </c>
      <c r="E569" s="8">
        <v>3126713.6743000001</v>
      </c>
      <c r="F569" s="8">
        <v>111194.50320000001</v>
      </c>
      <c r="G569" s="9">
        <f t="shared" si="9"/>
        <v>3237908.1775000002</v>
      </c>
    </row>
    <row r="570" spans="1:7" x14ac:dyDescent="0.35">
      <c r="A570" s="6">
        <v>565</v>
      </c>
      <c r="B570" s="6">
        <v>565</v>
      </c>
      <c r="C570" s="6" t="s">
        <v>112</v>
      </c>
      <c r="D570" s="6" t="s">
        <v>502</v>
      </c>
      <c r="E570" s="8">
        <v>7020903.0493000001</v>
      </c>
      <c r="F570" s="8">
        <v>249682.5447</v>
      </c>
      <c r="G570" s="9">
        <f t="shared" si="9"/>
        <v>7270585.5940000005</v>
      </c>
    </row>
    <row r="571" spans="1:7" x14ac:dyDescent="0.35">
      <c r="A571" s="6">
        <v>566</v>
      </c>
      <c r="B571" s="6">
        <v>566</v>
      </c>
      <c r="C571" s="6" t="s">
        <v>112</v>
      </c>
      <c r="D571" s="6" t="s">
        <v>504</v>
      </c>
      <c r="E571" s="8">
        <v>4178310.3489999999</v>
      </c>
      <c r="F571" s="8">
        <v>148592.16159999999</v>
      </c>
      <c r="G571" s="9">
        <f t="shared" si="9"/>
        <v>4326902.5105999997</v>
      </c>
    </row>
    <row r="572" spans="1:7" x14ac:dyDescent="0.35">
      <c r="A572" s="6">
        <v>567</v>
      </c>
      <c r="B572" s="6">
        <v>567</v>
      </c>
      <c r="C572" s="6" t="s">
        <v>112</v>
      </c>
      <c r="D572" s="6" t="s">
        <v>506</v>
      </c>
      <c r="E572" s="8">
        <v>5220390.2213000003</v>
      </c>
      <c r="F572" s="8">
        <v>185651.37640000001</v>
      </c>
      <c r="G572" s="9">
        <f t="shared" si="9"/>
        <v>5406041.5977000007</v>
      </c>
    </row>
    <row r="573" spans="1:7" x14ac:dyDescent="0.35">
      <c r="A573" s="6">
        <v>568</v>
      </c>
      <c r="B573" s="6">
        <v>568</v>
      </c>
      <c r="C573" s="6" t="s">
        <v>112</v>
      </c>
      <c r="D573" s="6" t="s">
        <v>508</v>
      </c>
      <c r="E573" s="8">
        <v>4027533.3402</v>
      </c>
      <c r="F573" s="8">
        <v>143230.11809999999</v>
      </c>
      <c r="G573" s="9">
        <f t="shared" si="9"/>
        <v>4170763.4583000001</v>
      </c>
    </row>
    <row r="574" spans="1:7" x14ac:dyDescent="0.35">
      <c r="A574" s="6">
        <v>569</v>
      </c>
      <c r="B574" s="6">
        <v>569</v>
      </c>
      <c r="C574" s="6" t="s">
        <v>112</v>
      </c>
      <c r="D574" s="6" t="s">
        <v>510</v>
      </c>
      <c r="E574" s="8">
        <v>3638700.1963999998</v>
      </c>
      <c r="F574" s="8">
        <v>129402.1464</v>
      </c>
      <c r="G574" s="9">
        <f t="shared" si="9"/>
        <v>3768102.3427999998</v>
      </c>
    </row>
    <row r="575" spans="1:7" x14ac:dyDescent="0.35">
      <c r="A575" s="6">
        <v>570</v>
      </c>
      <c r="B575" s="6">
        <v>570</v>
      </c>
      <c r="C575" s="6" t="s">
        <v>112</v>
      </c>
      <c r="D575" s="6" t="s">
        <v>512</v>
      </c>
      <c r="E575" s="8">
        <v>3281226.9378</v>
      </c>
      <c r="F575" s="8">
        <v>116689.4181</v>
      </c>
      <c r="G575" s="9">
        <f t="shared" si="9"/>
        <v>3397916.3558999998</v>
      </c>
    </row>
    <row r="576" spans="1:7" x14ac:dyDescent="0.35">
      <c r="A576" s="6">
        <v>571</v>
      </c>
      <c r="B576" s="6">
        <v>571</v>
      </c>
      <c r="C576" s="6" t="s">
        <v>112</v>
      </c>
      <c r="D576" s="6" t="s">
        <v>514</v>
      </c>
      <c r="E576" s="8">
        <v>3772187.0619999999</v>
      </c>
      <c r="F576" s="8">
        <v>134149.30499999999</v>
      </c>
      <c r="G576" s="9">
        <f t="shared" si="9"/>
        <v>3906336.3670000001</v>
      </c>
    </row>
    <row r="577" spans="1:7" x14ac:dyDescent="0.35">
      <c r="A577" s="6">
        <v>572</v>
      </c>
      <c r="B577" s="6">
        <v>572</v>
      </c>
      <c r="C577" s="6" t="s">
        <v>112</v>
      </c>
      <c r="D577" s="6" t="s">
        <v>516</v>
      </c>
      <c r="E577" s="8">
        <v>3951057.1501000002</v>
      </c>
      <c r="F577" s="8">
        <v>140510.41529999999</v>
      </c>
      <c r="G577" s="9">
        <f t="shared" si="9"/>
        <v>4091567.5654000002</v>
      </c>
    </row>
    <row r="578" spans="1:7" x14ac:dyDescent="0.35">
      <c r="A578" s="6">
        <v>573</v>
      </c>
      <c r="B578" s="6">
        <v>573</v>
      </c>
      <c r="C578" s="6" t="s">
        <v>112</v>
      </c>
      <c r="D578" s="6" t="s">
        <v>518</v>
      </c>
      <c r="E578" s="8">
        <v>4790668.6788999997</v>
      </c>
      <c r="F578" s="8">
        <v>170369.30119999999</v>
      </c>
      <c r="G578" s="9">
        <f t="shared" si="9"/>
        <v>4961037.9800999993</v>
      </c>
    </row>
    <row r="579" spans="1:7" x14ac:dyDescent="0.35">
      <c r="A579" s="6">
        <v>574</v>
      </c>
      <c r="B579" s="6">
        <v>574</v>
      </c>
      <c r="C579" s="6" t="s">
        <v>112</v>
      </c>
      <c r="D579" s="6" t="s">
        <v>520</v>
      </c>
      <c r="E579" s="8">
        <v>4021670.6822000002</v>
      </c>
      <c r="F579" s="8">
        <v>143021.62590000001</v>
      </c>
      <c r="G579" s="9">
        <f t="shared" si="9"/>
        <v>4164692.3081</v>
      </c>
    </row>
    <row r="580" spans="1:7" x14ac:dyDescent="0.35">
      <c r="A580" s="6">
        <v>575</v>
      </c>
      <c r="B580" s="6">
        <v>575</v>
      </c>
      <c r="C580" s="6" t="s">
        <v>112</v>
      </c>
      <c r="D580" s="6" t="s">
        <v>522</v>
      </c>
      <c r="E580" s="8">
        <v>3737724.5358000002</v>
      </c>
      <c r="F580" s="8">
        <v>132923.72320000001</v>
      </c>
      <c r="G580" s="9">
        <f t="shared" si="9"/>
        <v>3870648.2590000001</v>
      </c>
    </row>
    <row r="581" spans="1:7" x14ac:dyDescent="0.35">
      <c r="A581" s="6">
        <v>576</v>
      </c>
      <c r="B581" s="6">
        <v>576</v>
      </c>
      <c r="C581" s="6" t="s">
        <v>112</v>
      </c>
      <c r="D581" s="6" t="s">
        <v>525</v>
      </c>
      <c r="E581" s="8">
        <v>3550248.4914000002</v>
      </c>
      <c r="F581" s="8">
        <v>126256.5615</v>
      </c>
      <c r="G581" s="9">
        <f t="shared" si="9"/>
        <v>3676505.0529</v>
      </c>
    </row>
    <row r="582" spans="1:7" x14ac:dyDescent="0.35">
      <c r="A582" s="6">
        <v>577</v>
      </c>
      <c r="B582" s="6">
        <v>577</v>
      </c>
      <c r="C582" s="6" t="s">
        <v>112</v>
      </c>
      <c r="D582" s="6" t="s">
        <v>527</v>
      </c>
      <c r="E582" s="8">
        <v>4815310.2443000004</v>
      </c>
      <c r="F582" s="8">
        <v>171245.62280000001</v>
      </c>
      <c r="G582" s="9">
        <f t="shared" si="9"/>
        <v>4986555.8671000004</v>
      </c>
    </row>
    <row r="583" spans="1:7" x14ac:dyDescent="0.35">
      <c r="A583" s="6">
        <v>578</v>
      </c>
      <c r="B583" s="6">
        <v>578</v>
      </c>
      <c r="C583" s="6" t="s">
        <v>113</v>
      </c>
      <c r="D583" s="6" t="s">
        <v>531</v>
      </c>
      <c r="E583" s="8">
        <v>4641571.9557999996</v>
      </c>
      <c r="F583" s="8">
        <v>165067.01329999999</v>
      </c>
      <c r="G583" s="9">
        <f t="shared" si="9"/>
        <v>4806638.9690999994</v>
      </c>
    </row>
    <row r="584" spans="1:7" x14ac:dyDescent="0.35">
      <c r="A584" s="6">
        <v>579</v>
      </c>
      <c r="B584" s="6">
        <v>579</v>
      </c>
      <c r="C584" s="6" t="s">
        <v>113</v>
      </c>
      <c r="D584" s="6" t="s">
        <v>533</v>
      </c>
      <c r="E584" s="8">
        <v>4910038.7296000002</v>
      </c>
      <c r="F584" s="8">
        <v>174614.42720000001</v>
      </c>
      <c r="G584" s="9">
        <f t="shared" si="9"/>
        <v>5084653.1568</v>
      </c>
    </row>
    <row r="585" spans="1:7" x14ac:dyDescent="0.35">
      <c r="A585" s="6">
        <v>580</v>
      </c>
      <c r="B585" s="6">
        <v>580</v>
      </c>
      <c r="C585" s="6" t="s">
        <v>113</v>
      </c>
      <c r="D585" s="6" t="s">
        <v>535</v>
      </c>
      <c r="E585" s="8">
        <v>4998823.5783000002</v>
      </c>
      <c r="F585" s="8">
        <v>177771.8596</v>
      </c>
      <c r="G585" s="9">
        <f t="shared" si="9"/>
        <v>5176595.4379000003</v>
      </c>
    </row>
    <row r="586" spans="1:7" x14ac:dyDescent="0.35">
      <c r="A586" s="6">
        <v>581</v>
      </c>
      <c r="B586" s="6">
        <v>581</v>
      </c>
      <c r="C586" s="6" t="s">
        <v>113</v>
      </c>
      <c r="D586" s="6" t="s">
        <v>537</v>
      </c>
      <c r="E586" s="8">
        <v>3707713.2159000002</v>
      </c>
      <c r="F586" s="8">
        <v>131856.43840000001</v>
      </c>
      <c r="G586" s="9">
        <f t="shared" si="9"/>
        <v>3839569.6543000001</v>
      </c>
    </row>
    <row r="587" spans="1:7" x14ac:dyDescent="0.35">
      <c r="A587" s="6">
        <v>582</v>
      </c>
      <c r="B587" s="6">
        <v>582</v>
      </c>
      <c r="C587" s="6" t="s">
        <v>113</v>
      </c>
      <c r="D587" s="6" t="s">
        <v>539</v>
      </c>
      <c r="E587" s="8">
        <v>3885234.7349999999</v>
      </c>
      <c r="F587" s="8">
        <v>138169.58989999999</v>
      </c>
      <c r="G587" s="9">
        <f t="shared" si="9"/>
        <v>4023404.3248999999</v>
      </c>
    </row>
    <row r="588" spans="1:7" x14ac:dyDescent="0.35">
      <c r="A588" s="6">
        <v>583</v>
      </c>
      <c r="B588" s="6">
        <v>583</v>
      </c>
      <c r="C588" s="6" t="s">
        <v>113</v>
      </c>
      <c r="D588" s="6" t="s">
        <v>541</v>
      </c>
      <c r="E588" s="8">
        <v>5970692.1256999997</v>
      </c>
      <c r="F588" s="8">
        <v>212334.16740000001</v>
      </c>
      <c r="G588" s="9">
        <f t="shared" si="9"/>
        <v>6183026.2930999994</v>
      </c>
    </row>
    <row r="589" spans="1:7" x14ac:dyDescent="0.35">
      <c r="A589" s="6">
        <v>584</v>
      </c>
      <c r="B589" s="6">
        <v>584</v>
      </c>
      <c r="C589" s="6" t="s">
        <v>113</v>
      </c>
      <c r="D589" s="6" t="s">
        <v>543</v>
      </c>
      <c r="E589" s="8">
        <v>4205048.4274000004</v>
      </c>
      <c r="F589" s="8">
        <v>149543.04089999999</v>
      </c>
      <c r="G589" s="9">
        <f t="shared" si="9"/>
        <v>4354591.4683000008</v>
      </c>
    </row>
    <row r="590" spans="1:7" x14ac:dyDescent="0.35">
      <c r="A590" s="6">
        <v>585</v>
      </c>
      <c r="B590" s="6">
        <v>585</v>
      </c>
      <c r="C590" s="6" t="s">
        <v>113</v>
      </c>
      <c r="D590" s="6" t="s">
        <v>545</v>
      </c>
      <c r="E590" s="8">
        <v>4236605.5493000001</v>
      </c>
      <c r="F590" s="8">
        <v>150665.29860000001</v>
      </c>
      <c r="G590" s="9">
        <f t="shared" si="9"/>
        <v>4387270.8479000004</v>
      </c>
    </row>
    <row r="591" spans="1:7" x14ac:dyDescent="0.35">
      <c r="A591" s="6">
        <v>586</v>
      </c>
      <c r="B591" s="6">
        <v>586</v>
      </c>
      <c r="C591" s="6" t="s">
        <v>113</v>
      </c>
      <c r="D591" s="6" t="s">
        <v>547</v>
      </c>
      <c r="E591" s="8">
        <v>5093434.3721000003</v>
      </c>
      <c r="F591" s="8">
        <v>181136.4786</v>
      </c>
      <c r="G591" s="9">
        <f t="shared" si="9"/>
        <v>5274570.8507000003</v>
      </c>
    </row>
    <row r="592" spans="1:7" x14ac:dyDescent="0.35">
      <c r="A592" s="6">
        <v>587</v>
      </c>
      <c r="B592" s="6">
        <v>587</v>
      </c>
      <c r="C592" s="6" t="s">
        <v>113</v>
      </c>
      <c r="D592" s="6" t="s">
        <v>549</v>
      </c>
      <c r="E592" s="8">
        <v>5527001.3399</v>
      </c>
      <c r="F592" s="8">
        <v>196555.3077</v>
      </c>
      <c r="G592" s="9">
        <f t="shared" si="9"/>
        <v>5723556.6475999998</v>
      </c>
    </row>
    <row r="593" spans="1:7" x14ac:dyDescent="0.35">
      <c r="A593" s="6">
        <v>588</v>
      </c>
      <c r="B593" s="6">
        <v>588</v>
      </c>
      <c r="C593" s="6" t="s">
        <v>113</v>
      </c>
      <c r="D593" s="6" t="s">
        <v>551</v>
      </c>
      <c r="E593" s="8">
        <v>4228981.0789000001</v>
      </c>
      <c r="F593" s="8">
        <v>150394.15150000001</v>
      </c>
      <c r="G593" s="9">
        <f t="shared" si="9"/>
        <v>4379375.2303999998</v>
      </c>
    </row>
    <row r="594" spans="1:7" x14ac:dyDescent="0.35">
      <c r="A594" s="6">
        <v>589</v>
      </c>
      <c r="B594" s="6">
        <v>589</v>
      </c>
      <c r="C594" s="6" t="s">
        <v>113</v>
      </c>
      <c r="D594" s="6" t="s">
        <v>553</v>
      </c>
      <c r="E594" s="8">
        <v>4377272.6193000004</v>
      </c>
      <c r="F594" s="8">
        <v>155667.80489999999</v>
      </c>
      <c r="G594" s="9">
        <f t="shared" si="9"/>
        <v>4532940.4242000002</v>
      </c>
    </row>
    <row r="595" spans="1:7" x14ac:dyDescent="0.35">
      <c r="A595" s="6">
        <v>590</v>
      </c>
      <c r="B595" s="6">
        <v>590</v>
      </c>
      <c r="C595" s="6" t="s">
        <v>113</v>
      </c>
      <c r="D595" s="6" t="s">
        <v>555</v>
      </c>
      <c r="E595" s="8">
        <v>4067871.1946999999</v>
      </c>
      <c r="F595" s="8">
        <v>144664.6427</v>
      </c>
      <c r="G595" s="9">
        <f t="shared" ref="G595:G658" si="10">E595+F595</f>
        <v>4212535.8373999996</v>
      </c>
    </row>
    <row r="596" spans="1:7" x14ac:dyDescent="0.35">
      <c r="A596" s="6">
        <v>591</v>
      </c>
      <c r="B596" s="6">
        <v>591</v>
      </c>
      <c r="C596" s="6" t="s">
        <v>113</v>
      </c>
      <c r="D596" s="6" t="s">
        <v>557</v>
      </c>
      <c r="E596" s="8">
        <v>5087428.0297999997</v>
      </c>
      <c r="F596" s="8">
        <v>180922.87659999999</v>
      </c>
      <c r="G596" s="9">
        <f t="shared" si="10"/>
        <v>5268350.9063999997</v>
      </c>
    </row>
    <row r="597" spans="1:7" x14ac:dyDescent="0.35">
      <c r="A597" s="6">
        <v>592</v>
      </c>
      <c r="B597" s="6">
        <v>592</v>
      </c>
      <c r="C597" s="6" t="s">
        <v>113</v>
      </c>
      <c r="D597" s="6" t="s">
        <v>559</v>
      </c>
      <c r="E597" s="8">
        <v>3376365.662</v>
      </c>
      <c r="F597" s="8">
        <v>120072.8118</v>
      </c>
      <c r="G597" s="9">
        <f t="shared" si="10"/>
        <v>3496438.4737999998</v>
      </c>
    </row>
    <row r="598" spans="1:7" x14ac:dyDescent="0.35">
      <c r="A598" s="6">
        <v>593</v>
      </c>
      <c r="B598" s="6">
        <v>593</v>
      </c>
      <c r="C598" s="6" t="s">
        <v>113</v>
      </c>
      <c r="D598" s="6" t="s">
        <v>561</v>
      </c>
      <c r="E598" s="8">
        <v>5580213.4325000001</v>
      </c>
      <c r="F598" s="8">
        <v>198447.67540000001</v>
      </c>
      <c r="G598" s="9">
        <f t="shared" si="10"/>
        <v>5778661.1079000002</v>
      </c>
    </row>
    <row r="599" spans="1:7" x14ac:dyDescent="0.35">
      <c r="A599" s="6">
        <v>594</v>
      </c>
      <c r="B599" s="6">
        <v>594</v>
      </c>
      <c r="C599" s="6" t="s">
        <v>113</v>
      </c>
      <c r="D599" s="6" t="s">
        <v>563</v>
      </c>
      <c r="E599" s="8">
        <v>4496138.1568</v>
      </c>
      <c r="F599" s="8">
        <v>159894.989</v>
      </c>
      <c r="G599" s="9">
        <f t="shared" si="10"/>
        <v>4656033.1458000001</v>
      </c>
    </row>
    <row r="600" spans="1:7" x14ac:dyDescent="0.35">
      <c r="A600" s="6">
        <v>595</v>
      </c>
      <c r="B600" s="6">
        <v>595</v>
      </c>
      <c r="C600" s="6" t="s">
        <v>113</v>
      </c>
      <c r="D600" s="6" t="s">
        <v>565</v>
      </c>
      <c r="E600" s="8">
        <v>5275161.2817000002</v>
      </c>
      <c r="F600" s="8">
        <v>187599.18530000001</v>
      </c>
      <c r="G600" s="9">
        <f t="shared" si="10"/>
        <v>5462760.4670000002</v>
      </c>
    </row>
    <row r="601" spans="1:7" x14ac:dyDescent="0.35">
      <c r="A601" s="6">
        <v>596</v>
      </c>
      <c r="B601" s="6">
        <v>596</v>
      </c>
      <c r="C601" s="6" t="s">
        <v>114</v>
      </c>
      <c r="D601" s="6" t="s">
        <v>569</v>
      </c>
      <c r="E601" s="8">
        <v>3296729.0474999999</v>
      </c>
      <c r="F601" s="8">
        <v>117240.7156</v>
      </c>
      <c r="G601" s="9">
        <f t="shared" si="10"/>
        <v>3413969.7631000001</v>
      </c>
    </row>
    <row r="602" spans="1:7" x14ac:dyDescent="0.35">
      <c r="A602" s="6">
        <v>597</v>
      </c>
      <c r="B602" s="6">
        <v>597</v>
      </c>
      <c r="C602" s="6" t="s">
        <v>114</v>
      </c>
      <c r="D602" s="6" t="s">
        <v>571</v>
      </c>
      <c r="E602" s="8">
        <v>3305976.8287</v>
      </c>
      <c r="F602" s="8">
        <v>117569.592</v>
      </c>
      <c r="G602" s="9">
        <f t="shared" si="10"/>
        <v>3423546.4207000001</v>
      </c>
    </row>
    <row r="603" spans="1:7" x14ac:dyDescent="0.35">
      <c r="A603" s="6">
        <v>598</v>
      </c>
      <c r="B603" s="6">
        <v>598</v>
      </c>
      <c r="C603" s="6" t="s">
        <v>114</v>
      </c>
      <c r="D603" s="6" t="s">
        <v>573</v>
      </c>
      <c r="E603" s="8">
        <v>4118691.8105000001</v>
      </c>
      <c r="F603" s="8">
        <v>146471.96299999999</v>
      </c>
      <c r="G603" s="9">
        <f t="shared" si="10"/>
        <v>4265163.7735000001</v>
      </c>
    </row>
    <row r="604" spans="1:7" x14ac:dyDescent="0.35">
      <c r="A604" s="6">
        <v>599</v>
      </c>
      <c r="B604" s="6">
        <v>599</v>
      </c>
      <c r="C604" s="6" t="s">
        <v>114</v>
      </c>
      <c r="D604" s="6" t="s">
        <v>575</v>
      </c>
      <c r="E604" s="8">
        <v>3640832.5241</v>
      </c>
      <c r="F604" s="8">
        <v>129477.97779999999</v>
      </c>
      <c r="G604" s="9">
        <f t="shared" si="10"/>
        <v>3770310.5019</v>
      </c>
    </row>
    <row r="605" spans="1:7" x14ac:dyDescent="0.35">
      <c r="A605" s="6">
        <v>600</v>
      </c>
      <c r="B605" s="6">
        <v>600</v>
      </c>
      <c r="C605" s="6" t="s">
        <v>114</v>
      </c>
      <c r="D605" s="6" t="s">
        <v>578</v>
      </c>
      <c r="E605" s="8">
        <v>3445369.9312999998</v>
      </c>
      <c r="F605" s="8">
        <v>122526.7926</v>
      </c>
      <c r="G605" s="9">
        <f t="shared" si="10"/>
        <v>3567896.7238999996</v>
      </c>
    </row>
    <row r="606" spans="1:7" x14ac:dyDescent="0.35">
      <c r="A606" s="6">
        <v>601</v>
      </c>
      <c r="B606" s="6">
        <v>601</v>
      </c>
      <c r="C606" s="6" t="s">
        <v>114</v>
      </c>
      <c r="D606" s="6" t="s">
        <v>580</v>
      </c>
      <c r="E606" s="8">
        <v>3924107.1250999998</v>
      </c>
      <c r="F606" s="8">
        <v>139551.99859999999</v>
      </c>
      <c r="G606" s="9">
        <f t="shared" si="10"/>
        <v>4063659.1236999999</v>
      </c>
    </row>
    <row r="607" spans="1:7" x14ac:dyDescent="0.35">
      <c r="A607" s="6">
        <v>602</v>
      </c>
      <c r="B607" s="6">
        <v>602</v>
      </c>
      <c r="C607" s="6" t="s">
        <v>114</v>
      </c>
      <c r="D607" s="6" t="s">
        <v>582</v>
      </c>
      <c r="E607" s="8">
        <v>3288984.8009000001</v>
      </c>
      <c r="F607" s="8">
        <v>116965.30899999999</v>
      </c>
      <c r="G607" s="9">
        <f t="shared" si="10"/>
        <v>3405950.1099</v>
      </c>
    </row>
    <row r="608" spans="1:7" x14ac:dyDescent="0.35">
      <c r="A608" s="6">
        <v>603</v>
      </c>
      <c r="B608" s="6">
        <v>603</v>
      </c>
      <c r="C608" s="6" t="s">
        <v>114</v>
      </c>
      <c r="D608" s="6" t="s">
        <v>583</v>
      </c>
      <c r="E608" s="8">
        <v>3415779.5658</v>
      </c>
      <c r="F608" s="8">
        <v>121474.47809999999</v>
      </c>
      <c r="G608" s="9">
        <f t="shared" si="10"/>
        <v>3537254.0438999999</v>
      </c>
    </row>
    <row r="609" spans="1:7" x14ac:dyDescent="0.35">
      <c r="A609" s="6">
        <v>604</v>
      </c>
      <c r="B609" s="6">
        <v>604</v>
      </c>
      <c r="C609" s="6" t="s">
        <v>114</v>
      </c>
      <c r="D609" s="6" t="s">
        <v>585</v>
      </c>
      <c r="E609" s="8">
        <v>3359588.6893000002</v>
      </c>
      <c r="F609" s="8">
        <v>119476.17660000001</v>
      </c>
      <c r="G609" s="9">
        <f t="shared" si="10"/>
        <v>3479064.8659000001</v>
      </c>
    </row>
    <row r="610" spans="1:7" x14ac:dyDescent="0.35">
      <c r="A610" s="6">
        <v>605</v>
      </c>
      <c r="B610" s="6">
        <v>605</v>
      </c>
      <c r="C610" s="6" t="s">
        <v>114</v>
      </c>
      <c r="D610" s="6" t="s">
        <v>587</v>
      </c>
      <c r="E610" s="8">
        <v>3813797.0416000001</v>
      </c>
      <c r="F610" s="8">
        <v>135629.0699</v>
      </c>
      <c r="G610" s="9">
        <f t="shared" si="10"/>
        <v>3949426.1115000001</v>
      </c>
    </row>
    <row r="611" spans="1:7" x14ac:dyDescent="0.35">
      <c r="A611" s="6">
        <v>606</v>
      </c>
      <c r="B611" s="6">
        <v>606</v>
      </c>
      <c r="C611" s="6" t="s">
        <v>114</v>
      </c>
      <c r="D611" s="6" t="s">
        <v>589</v>
      </c>
      <c r="E611" s="8">
        <v>4038165.0732999998</v>
      </c>
      <c r="F611" s="8">
        <v>143608.21170000001</v>
      </c>
      <c r="G611" s="9">
        <f t="shared" si="10"/>
        <v>4181773.2849999997</v>
      </c>
    </row>
    <row r="612" spans="1:7" x14ac:dyDescent="0.35">
      <c r="A612" s="6">
        <v>607</v>
      </c>
      <c r="B612" s="6">
        <v>607</v>
      </c>
      <c r="C612" s="6" t="s">
        <v>114</v>
      </c>
      <c r="D612" s="6" t="s">
        <v>591</v>
      </c>
      <c r="E612" s="8">
        <v>4667188.2412</v>
      </c>
      <c r="F612" s="8">
        <v>165977.99859999999</v>
      </c>
      <c r="G612" s="9">
        <f t="shared" si="10"/>
        <v>4833166.2397999996</v>
      </c>
    </row>
    <row r="613" spans="1:7" x14ac:dyDescent="0.35">
      <c r="A613" s="6">
        <v>608</v>
      </c>
      <c r="B613" s="6">
        <v>608</v>
      </c>
      <c r="C613" s="6" t="s">
        <v>114</v>
      </c>
      <c r="D613" s="6" t="s">
        <v>593</v>
      </c>
      <c r="E613" s="8">
        <v>4350492.6425000001</v>
      </c>
      <c r="F613" s="8">
        <v>154715.4356</v>
      </c>
      <c r="G613" s="9">
        <f t="shared" si="10"/>
        <v>4505208.0781000005</v>
      </c>
    </row>
    <row r="614" spans="1:7" x14ac:dyDescent="0.35">
      <c r="A614" s="6">
        <v>609</v>
      </c>
      <c r="B614" s="6">
        <v>609</v>
      </c>
      <c r="C614" s="6" t="s">
        <v>114</v>
      </c>
      <c r="D614" s="6" t="s">
        <v>595</v>
      </c>
      <c r="E614" s="8">
        <v>3792282.176</v>
      </c>
      <c r="F614" s="8">
        <v>134863.9423</v>
      </c>
      <c r="G614" s="9">
        <f t="shared" si="10"/>
        <v>3927146.1183000002</v>
      </c>
    </row>
    <row r="615" spans="1:7" x14ac:dyDescent="0.35">
      <c r="A615" s="6">
        <v>610</v>
      </c>
      <c r="B615" s="6">
        <v>610</v>
      </c>
      <c r="C615" s="6" t="s">
        <v>114</v>
      </c>
      <c r="D615" s="6" t="s">
        <v>597</v>
      </c>
      <c r="E615" s="8">
        <v>2980055.9413999999</v>
      </c>
      <c r="F615" s="8">
        <v>105978.9525</v>
      </c>
      <c r="G615" s="9">
        <f t="shared" si="10"/>
        <v>3086034.8939</v>
      </c>
    </row>
    <row r="616" spans="1:7" x14ac:dyDescent="0.35">
      <c r="A616" s="6">
        <v>611</v>
      </c>
      <c r="B616" s="6">
        <v>611</v>
      </c>
      <c r="C616" s="6" t="s">
        <v>114</v>
      </c>
      <c r="D616" s="6" t="s">
        <v>337</v>
      </c>
      <c r="E616" s="8">
        <v>3840084.1190999998</v>
      </c>
      <c r="F616" s="8">
        <v>136563.91029999999</v>
      </c>
      <c r="G616" s="9">
        <f t="shared" si="10"/>
        <v>3976648.0293999999</v>
      </c>
    </row>
    <row r="617" spans="1:7" x14ac:dyDescent="0.35">
      <c r="A617" s="6">
        <v>612</v>
      </c>
      <c r="B617" s="6">
        <v>612</v>
      </c>
      <c r="C617" s="6" t="s">
        <v>114</v>
      </c>
      <c r="D617" s="6" t="s">
        <v>600</v>
      </c>
      <c r="E617" s="8">
        <v>3385559.1867999998</v>
      </c>
      <c r="F617" s="8">
        <v>120399.75870000001</v>
      </c>
      <c r="G617" s="9">
        <f t="shared" si="10"/>
        <v>3505958.9454999999</v>
      </c>
    </row>
    <row r="618" spans="1:7" x14ac:dyDescent="0.35">
      <c r="A618" s="6">
        <v>613</v>
      </c>
      <c r="B618" s="6">
        <v>613</v>
      </c>
      <c r="C618" s="6" t="s">
        <v>114</v>
      </c>
      <c r="D618" s="6" t="s">
        <v>602</v>
      </c>
      <c r="E618" s="8">
        <v>3529482.1046000002</v>
      </c>
      <c r="F618" s="8">
        <v>125518.05190000001</v>
      </c>
      <c r="G618" s="9">
        <f t="shared" si="10"/>
        <v>3655000.1565</v>
      </c>
    </row>
    <row r="619" spans="1:7" x14ac:dyDescent="0.35">
      <c r="A619" s="6">
        <v>614</v>
      </c>
      <c r="B619" s="6">
        <v>614</v>
      </c>
      <c r="C619" s="6" t="s">
        <v>114</v>
      </c>
      <c r="D619" s="6" t="s">
        <v>605</v>
      </c>
      <c r="E619" s="8">
        <v>3740172.3875000002</v>
      </c>
      <c r="F619" s="8">
        <v>133010.77549999999</v>
      </c>
      <c r="G619" s="9">
        <f t="shared" si="10"/>
        <v>3873183.1630000002</v>
      </c>
    </row>
    <row r="620" spans="1:7" x14ac:dyDescent="0.35">
      <c r="A620" s="6">
        <v>615</v>
      </c>
      <c r="B620" s="6">
        <v>615</v>
      </c>
      <c r="C620" s="6" t="s">
        <v>114</v>
      </c>
      <c r="D620" s="6" t="s">
        <v>345</v>
      </c>
      <c r="E620" s="8">
        <v>3701453.2853999999</v>
      </c>
      <c r="F620" s="8">
        <v>131633.81820000001</v>
      </c>
      <c r="G620" s="9">
        <f t="shared" si="10"/>
        <v>3833087.1036</v>
      </c>
    </row>
    <row r="621" spans="1:7" x14ac:dyDescent="0.35">
      <c r="A621" s="6">
        <v>616</v>
      </c>
      <c r="B621" s="6">
        <v>616</v>
      </c>
      <c r="C621" s="6" t="s">
        <v>114</v>
      </c>
      <c r="D621" s="6" t="s">
        <v>608</v>
      </c>
      <c r="E621" s="8">
        <v>4004832.9542999999</v>
      </c>
      <c r="F621" s="8">
        <v>142422.8302</v>
      </c>
      <c r="G621" s="9">
        <f t="shared" si="10"/>
        <v>4147255.7845000001</v>
      </c>
    </row>
    <row r="622" spans="1:7" x14ac:dyDescent="0.35">
      <c r="A622" s="6">
        <v>617</v>
      </c>
      <c r="B622" s="6">
        <v>617</v>
      </c>
      <c r="C622" s="6" t="s">
        <v>114</v>
      </c>
      <c r="D622" s="6" t="s">
        <v>610</v>
      </c>
      <c r="E622" s="8">
        <v>3635050.1272</v>
      </c>
      <c r="F622" s="8">
        <v>129272.33990000001</v>
      </c>
      <c r="G622" s="9">
        <f t="shared" si="10"/>
        <v>3764322.4671</v>
      </c>
    </row>
    <row r="623" spans="1:7" x14ac:dyDescent="0.35">
      <c r="A623" s="6">
        <v>618</v>
      </c>
      <c r="B623" s="6">
        <v>618</v>
      </c>
      <c r="C623" s="6" t="s">
        <v>114</v>
      </c>
      <c r="D623" s="6" t="s">
        <v>612</v>
      </c>
      <c r="E623" s="8">
        <v>4469804.2406000001</v>
      </c>
      <c r="F623" s="8">
        <v>158958.4828</v>
      </c>
      <c r="G623" s="9">
        <f t="shared" si="10"/>
        <v>4628762.7234000005</v>
      </c>
    </row>
    <row r="624" spans="1:7" x14ac:dyDescent="0.35">
      <c r="A624" s="6">
        <v>619</v>
      </c>
      <c r="B624" s="6">
        <v>619</v>
      </c>
      <c r="C624" s="6" t="s">
        <v>114</v>
      </c>
      <c r="D624" s="6" t="s">
        <v>614</v>
      </c>
      <c r="E624" s="8">
        <v>3706645.5334000001</v>
      </c>
      <c r="F624" s="8">
        <v>131818.4687</v>
      </c>
      <c r="G624" s="9">
        <f t="shared" si="10"/>
        <v>3838464.0021000002</v>
      </c>
    </row>
    <row r="625" spans="1:7" x14ac:dyDescent="0.35">
      <c r="A625" s="6">
        <v>620</v>
      </c>
      <c r="B625" s="6">
        <v>620</v>
      </c>
      <c r="C625" s="6" t="s">
        <v>114</v>
      </c>
      <c r="D625" s="6" t="s">
        <v>616</v>
      </c>
      <c r="E625" s="8">
        <v>4883459.3661000002</v>
      </c>
      <c r="F625" s="8">
        <v>173669.19219999999</v>
      </c>
      <c r="G625" s="9">
        <f t="shared" si="10"/>
        <v>5057128.5583000006</v>
      </c>
    </row>
    <row r="626" spans="1:7" x14ac:dyDescent="0.35">
      <c r="A626" s="6">
        <v>621</v>
      </c>
      <c r="B626" s="6">
        <v>621</v>
      </c>
      <c r="C626" s="6" t="s">
        <v>114</v>
      </c>
      <c r="D626" s="6" t="s">
        <v>618</v>
      </c>
      <c r="E626" s="8">
        <v>3342614.0707</v>
      </c>
      <c r="F626" s="8">
        <v>118872.51270000001</v>
      </c>
      <c r="G626" s="9">
        <f t="shared" si="10"/>
        <v>3461486.5833999999</v>
      </c>
    </row>
    <row r="627" spans="1:7" x14ac:dyDescent="0.35">
      <c r="A627" s="6">
        <v>622</v>
      </c>
      <c r="B627" s="6">
        <v>622</v>
      </c>
      <c r="C627" s="6" t="s">
        <v>114</v>
      </c>
      <c r="D627" s="6" t="s">
        <v>620</v>
      </c>
      <c r="E627" s="8">
        <v>4043051.0972000002</v>
      </c>
      <c r="F627" s="8">
        <v>143781.97210000001</v>
      </c>
      <c r="G627" s="9">
        <f t="shared" si="10"/>
        <v>4186833.0693000001</v>
      </c>
    </row>
    <row r="628" spans="1:7" x14ac:dyDescent="0.35">
      <c r="A628" s="6">
        <v>623</v>
      </c>
      <c r="B628" s="6">
        <v>623</v>
      </c>
      <c r="C628" s="6" t="s">
        <v>114</v>
      </c>
      <c r="D628" s="6" t="s">
        <v>622</v>
      </c>
      <c r="E628" s="8">
        <v>4056014.5539000002</v>
      </c>
      <c r="F628" s="8">
        <v>144242.98809999999</v>
      </c>
      <c r="G628" s="9">
        <f t="shared" si="10"/>
        <v>4200257.5420000004</v>
      </c>
    </row>
    <row r="629" spans="1:7" x14ac:dyDescent="0.35">
      <c r="A629" s="6">
        <v>624</v>
      </c>
      <c r="B629" s="6">
        <v>624</v>
      </c>
      <c r="C629" s="6" t="s">
        <v>114</v>
      </c>
      <c r="D629" s="6" t="s">
        <v>624</v>
      </c>
      <c r="E629" s="8">
        <v>3574263.8297000001</v>
      </c>
      <c r="F629" s="8">
        <v>127110.6127</v>
      </c>
      <c r="G629" s="9">
        <f t="shared" si="10"/>
        <v>3701374.4424000001</v>
      </c>
    </row>
    <row r="630" spans="1:7" x14ac:dyDescent="0.35">
      <c r="A630" s="6">
        <v>625</v>
      </c>
      <c r="B630" s="6">
        <v>625</v>
      </c>
      <c r="C630" s="6" t="s">
        <v>114</v>
      </c>
      <c r="D630" s="6" t="s">
        <v>626</v>
      </c>
      <c r="E630" s="8">
        <v>3976636.1241000001</v>
      </c>
      <c r="F630" s="8">
        <v>141420.07370000001</v>
      </c>
      <c r="G630" s="9">
        <f t="shared" si="10"/>
        <v>4118056.1978000002</v>
      </c>
    </row>
    <row r="631" spans="1:7" x14ac:dyDescent="0.35">
      <c r="A631" s="6">
        <v>626</v>
      </c>
      <c r="B631" s="6">
        <v>626</v>
      </c>
      <c r="C631" s="6" t="s">
        <v>115</v>
      </c>
      <c r="D631" s="6" t="s">
        <v>630</v>
      </c>
      <c r="E631" s="8">
        <v>3913765.9210999999</v>
      </c>
      <c r="F631" s="8">
        <v>139184.2371</v>
      </c>
      <c r="G631" s="9">
        <f t="shared" si="10"/>
        <v>4052950.1581999999</v>
      </c>
    </row>
    <row r="632" spans="1:7" x14ac:dyDescent="0.35">
      <c r="A632" s="6">
        <v>627</v>
      </c>
      <c r="B632" s="6">
        <v>627</v>
      </c>
      <c r="C632" s="6" t="s">
        <v>115</v>
      </c>
      <c r="D632" s="6" t="s">
        <v>632</v>
      </c>
      <c r="E632" s="8">
        <v>4545049.7873</v>
      </c>
      <c r="F632" s="8">
        <v>161634.42060000001</v>
      </c>
      <c r="G632" s="9">
        <f t="shared" si="10"/>
        <v>4706684.2078999998</v>
      </c>
    </row>
    <row r="633" spans="1:7" x14ac:dyDescent="0.35">
      <c r="A633" s="6">
        <v>628</v>
      </c>
      <c r="B633" s="6">
        <v>628</v>
      </c>
      <c r="C633" s="6" t="s">
        <v>115</v>
      </c>
      <c r="D633" s="6" t="s">
        <v>634</v>
      </c>
      <c r="E633" s="8">
        <v>4527366.2226</v>
      </c>
      <c r="F633" s="8">
        <v>161005.54459999999</v>
      </c>
      <c r="G633" s="9">
        <f t="shared" si="10"/>
        <v>4688371.7671999997</v>
      </c>
    </row>
    <row r="634" spans="1:7" x14ac:dyDescent="0.35">
      <c r="A634" s="6">
        <v>629</v>
      </c>
      <c r="B634" s="6">
        <v>629</v>
      </c>
      <c r="C634" s="6" t="s">
        <v>115</v>
      </c>
      <c r="D634" s="6" t="s">
        <v>636</v>
      </c>
      <c r="E634" s="8">
        <v>4850540.2380999997</v>
      </c>
      <c r="F634" s="8">
        <v>172498.49789999999</v>
      </c>
      <c r="G634" s="9">
        <f t="shared" si="10"/>
        <v>5023038.7359999996</v>
      </c>
    </row>
    <row r="635" spans="1:7" x14ac:dyDescent="0.35">
      <c r="A635" s="6">
        <v>630</v>
      </c>
      <c r="B635" s="6">
        <v>630</v>
      </c>
      <c r="C635" s="6" t="s">
        <v>115</v>
      </c>
      <c r="D635" s="6" t="s">
        <v>638</v>
      </c>
      <c r="E635" s="8">
        <v>4921359.6562999999</v>
      </c>
      <c r="F635" s="8">
        <v>175017.03039999999</v>
      </c>
      <c r="G635" s="9">
        <f t="shared" si="10"/>
        <v>5096376.6866999995</v>
      </c>
    </row>
    <row r="636" spans="1:7" x14ac:dyDescent="0.35">
      <c r="A636" s="6">
        <v>631</v>
      </c>
      <c r="B636" s="6">
        <v>631</v>
      </c>
      <c r="C636" s="6" t="s">
        <v>115</v>
      </c>
      <c r="D636" s="6" t="s">
        <v>639</v>
      </c>
      <c r="E636" s="8">
        <v>5058155.9768000003</v>
      </c>
      <c r="F636" s="8">
        <v>179881.88219999999</v>
      </c>
      <c r="G636" s="9">
        <f t="shared" si="10"/>
        <v>5238037.8590000002</v>
      </c>
    </row>
    <row r="637" spans="1:7" x14ac:dyDescent="0.35">
      <c r="A637" s="6">
        <v>632</v>
      </c>
      <c r="B637" s="6">
        <v>632</v>
      </c>
      <c r="C637" s="6" t="s">
        <v>115</v>
      </c>
      <c r="D637" s="6" t="s">
        <v>642</v>
      </c>
      <c r="E637" s="8">
        <v>5483750.9491999997</v>
      </c>
      <c r="F637" s="8">
        <v>195017.2053</v>
      </c>
      <c r="G637" s="9">
        <f t="shared" si="10"/>
        <v>5678768.1544999992</v>
      </c>
    </row>
    <row r="638" spans="1:7" x14ac:dyDescent="0.35">
      <c r="A638" s="6">
        <v>633</v>
      </c>
      <c r="B638" s="6">
        <v>633</v>
      </c>
      <c r="C638" s="6" t="s">
        <v>115</v>
      </c>
      <c r="D638" s="6" t="s">
        <v>644</v>
      </c>
      <c r="E638" s="8">
        <v>4035839.4519000002</v>
      </c>
      <c r="F638" s="8">
        <v>143525.5062</v>
      </c>
      <c r="G638" s="9">
        <f t="shared" si="10"/>
        <v>4179364.9581000004</v>
      </c>
    </row>
    <row r="639" spans="1:7" x14ac:dyDescent="0.35">
      <c r="A639" s="6">
        <v>634</v>
      </c>
      <c r="B639" s="6">
        <v>634</v>
      </c>
      <c r="C639" s="6" t="s">
        <v>115</v>
      </c>
      <c r="D639" s="6" t="s">
        <v>646</v>
      </c>
      <c r="E639" s="8">
        <v>4789689.7039999999</v>
      </c>
      <c r="F639" s="8">
        <v>170334.48620000001</v>
      </c>
      <c r="G639" s="9">
        <f t="shared" si="10"/>
        <v>4960024.1902000001</v>
      </c>
    </row>
    <row r="640" spans="1:7" x14ac:dyDescent="0.35">
      <c r="A640" s="6">
        <v>635</v>
      </c>
      <c r="B640" s="6">
        <v>635</v>
      </c>
      <c r="C640" s="6" t="s">
        <v>115</v>
      </c>
      <c r="D640" s="6" t="s">
        <v>648</v>
      </c>
      <c r="E640" s="8">
        <v>5014585.0236</v>
      </c>
      <c r="F640" s="8">
        <v>178332.3798</v>
      </c>
      <c r="G640" s="9">
        <f t="shared" si="10"/>
        <v>5192917.4034000002</v>
      </c>
    </row>
    <row r="641" spans="1:7" x14ac:dyDescent="0.35">
      <c r="A641" s="6">
        <v>636</v>
      </c>
      <c r="B641" s="6">
        <v>636</v>
      </c>
      <c r="C641" s="6" t="s">
        <v>115</v>
      </c>
      <c r="D641" s="6" t="s">
        <v>650</v>
      </c>
      <c r="E641" s="8">
        <v>3626727.3509999998</v>
      </c>
      <c r="F641" s="8">
        <v>128976.35920000001</v>
      </c>
      <c r="G641" s="9">
        <f t="shared" si="10"/>
        <v>3755703.7101999996</v>
      </c>
    </row>
    <row r="642" spans="1:7" x14ac:dyDescent="0.35">
      <c r="A642" s="6">
        <v>637</v>
      </c>
      <c r="B642" s="6">
        <v>637</v>
      </c>
      <c r="C642" s="6" t="s">
        <v>115</v>
      </c>
      <c r="D642" s="6" t="s">
        <v>652</v>
      </c>
      <c r="E642" s="8">
        <v>3782242.8481000001</v>
      </c>
      <c r="F642" s="8">
        <v>134506.91630000001</v>
      </c>
      <c r="G642" s="9">
        <f t="shared" si="10"/>
        <v>3916749.7644000002</v>
      </c>
    </row>
    <row r="643" spans="1:7" x14ac:dyDescent="0.35">
      <c r="A643" s="6">
        <v>638</v>
      </c>
      <c r="B643" s="6">
        <v>638</v>
      </c>
      <c r="C643" s="6" t="s">
        <v>115</v>
      </c>
      <c r="D643" s="6" t="s">
        <v>654</v>
      </c>
      <c r="E643" s="8">
        <v>3707744.7061000001</v>
      </c>
      <c r="F643" s="8">
        <v>131857.5583</v>
      </c>
      <c r="G643" s="9">
        <f t="shared" si="10"/>
        <v>3839602.2644000002</v>
      </c>
    </row>
    <row r="644" spans="1:7" x14ac:dyDescent="0.35">
      <c r="A644" s="6">
        <v>639</v>
      </c>
      <c r="B644" s="6">
        <v>639</v>
      </c>
      <c r="C644" s="6" t="s">
        <v>115</v>
      </c>
      <c r="D644" s="6" t="s">
        <v>656</v>
      </c>
      <c r="E644" s="8">
        <v>5506979.5854000002</v>
      </c>
      <c r="F644" s="8">
        <v>195843.27919999999</v>
      </c>
      <c r="G644" s="9">
        <f t="shared" si="10"/>
        <v>5702822.8646</v>
      </c>
    </row>
    <row r="645" spans="1:7" x14ac:dyDescent="0.35">
      <c r="A645" s="6">
        <v>640</v>
      </c>
      <c r="B645" s="6">
        <v>640</v>
      </c>
      <c r="C645" s="6" t="s">
        <v>115</v>
      </c>
      <c r="D645" s="6" t="s">
        <v>658</v>
      </c>
      <c r="E645" s="8">
        <v>3755245.5997000001</v>
      </c>
      <c r="F645" s="8">
        <v>133546.82019999999</v>
      </c>
      <c r="G645" s="9">
        <f t="shared" si="10"/>
        <v>3888792.4199000001</v>
      </c>
    </row>
    <row r="646" spans="1:7" x14ac:dyDescent="0.35">
      <c r="A646" s="6">
        <v>641</v>
      </c>
      <c r="B646" s="6">
        <v>641</v>
      </c>
      <c r="C646" s="6" t="s">
        <v>115</v>
      </c>
      <c r="D646" s="6" t="s">
        <v>660</v>
      </c>
      <c r="E646" s="8">
        <v>3940597.2305999999</v>
      </c>
      <c r="F646" s="8">
        <v>140138.4319</v>
      </c>
      <c r="G646" s="9">
        <f t="shared" si="10"/>
        <v>4080735.6625000001</v>
      </c>
    </row>
    <row r="647" spans="1:7" x14ac:dyDescent="0.35">
      <c r="A647" s="6">
        <v>642</v>
      </c>
      <c r="B647" s="6">
        <v>642</v>
      </c>
      <c r="C647" s="6" t="s">
        <v>115</v>
      </c>
      <c r="D647" s="6" t="s">
        <v>662</v>
      </c>
      <c r="E647" s="8">
        <v>5148456.7444000002</v>
      </c>
      <c r="F647" s="8">
        <v>183093.2249</v>
      </c>
      <c r="G647" s="9">
        <f t="shared" si="10"/>
        <v>5331549.9693</v>
      </c>
    </row>
    <row r="648" spans="1:7" x14ac:dyDescent="0.35">
      <c r="A648" s="6">
        <v>643</v>
      </c>
      <c r="B648" s="6">
        <v>643</v>
      </c>
      <c r="C648" s="6" t="s">
        <v>115</v>
      </c>
      <c r="D648" s="6" t="s">
        <v>664</v>
      </c>
      <c r="E648" s="8">
        <v>4451742.7914000005</v>
      </c>
      <c r="F648" s="8">
        <v>158316.16819999999</v>
      </c>
      <c r="G648" s="9">
        <f t="shared" si="10"/>
        <v>4610058.9596000006</v>
      </c>
    </row>
    <row r="649" spans="1:7" x14ac:dyDescent="0.35">
      <c r="A649" s="6">
        <v>644</v>
      </c>
      <c r="B649" s="6">
        <v>644</v>
      </c>
      <c r="C649" s="6" t="s">
        <v>115</v>
      </c>
      <c r="D649" s="6" t="s">
        <v>666</v>
      </c>
      <c r="E649" s="8">
        <v>4086764.9715999998</v>
      </c>
      <c r="F649" s="8">
        <v>145336.55720000001</v>
      </c>
      <c r="G649" s="9">
        <f t="shared" si="10"/>
        <v>4232101.5287999995</v>
      </c>
    </row>
    <row r="650" spans="1:7" x14ac:dyDescent="0.35">
      <c r="A650" s="6">
        <v>645</v>
      </c>
      <c r="B650" s="6">
        <v>645</v>
      </c>
      <c r="C650" s="6" t="s">
        <v>115</v>
      </c>
      <c r="D650" s="6" t="s">
        <v>668</v>
      </c>
      <c r="E650" s="8">
        <v>3690115.7387999999</v>
      </c>
      <c r="F650" s="8">
        <v>131230.62390000001</v>
      </c>
      <c r="G650" s="9">
        <f t="shared" si="10"/>
        <v>3821346.3626999999</v>
      </c>
    </row>
    <row r="651" spans="1:7" x14ac:dyDescent="0.35">
      <c r="A651" s="6">
        <v>646</v>
      </c>
      <c r="B651" s="6">
        <v>646</v>
      </c>
      <c r="C651" s="6" t="s">
        <v>115</v>
      </c>
      <c r="D651" s="6" t="s">
        <v>670</v>
      </c>
      <c r="E651" s="8">
        <v>4557271.2043000003</v>
      </c>
      <c r="F651" s="8">
        <v>162069.0477</v>
      </c>
      <c r="G651" s="9">
        <f t="shared" si="10"/>
        <v>4719340.2520000003</v>
      </c>
    </row>
    <row r="652" spans="1:7" x14ac:dyDescent="0.35">
      <c r="A652" s="6">
        <v>647</v>
      </c>
      <c r="B652" s="6">
        <v>647</v>
      </c>
      <c r="C652" s="6" t="s">
        <v>115</v>
      </c>
      <c r="D652" s="6" t="s">
        <v>672</v>
      </c>
      <c r="E652" s="8">
        <v>4221239.1200999999</v>
      </c>
      <c r="F652" s="8">
        <v>150118.82629999999</v>
      </c>
      <c r="G652" s="9">
        <f t="shared" si="10"/>
        <v>4371357.9463999998</v>
      </c>
    </row>
    <row r="653" spans="1:7" x14ac:dyDescent="0.35">
      <c r="A653" s="6">
        <v>648</v>
      </c>
      <c r="B653" s="6">
        <v>648</v>
      </c>
      <c r="C653" s="6" t="s">
        <v>115</v>
      </c>
      <c r="D653" s="6" t="s">
        <v>674</v>
      </c>
      <c r="E653" s="8">
        <v>4370042.9201999996</v>
      </c>
      <c r="F653" s="8">
        <v>155410.69699999999</v>
      </c>
      <c r="G653" s="9">
        <f t="shared" si="10"/>
        <v>4525453.6171999993</v>
      </c>
    </row>
    <row r="654" spans="1:7" x14ac:dyDescent="0.35">
      <c r="A654" s="6">
        <v>649</v>
      </c>
      <c r="B654" s="6">
        <v>649</v>
      </c>
      <c r="C654" s="6" t="s">
        <v>115</v>
      </c>
      <c r="D654" s="6" t="s">
        <v>676</v>
      </c>
      <c r="E654" s="8">
        <v>3741075.4377000001</v>
      </c>
      <c r="F654" s="8">
        <v>133042.8904</v>
      </c>
      <c r="G654" s="9">
        <f t="shared" si="10"/>
        <v>3874118.3281</v>
      </c>
    </row>
    <row r="655" spans="1:7" x14ac:dyDescent="0.35">
      <c r="A655" s="6">
        <v>650</v>
      </c>
      <c r="B655" s="6">
        <v>650</v>
      </c>
      <c r="C655" s="6" t="s">
        <v>115</v>
      </c>
      <c r="D655" s="6" t="s">
        <v>678</v>
      </c>
      <c r="E655" s="8">
        <v>3423452.4745</v>
      </c>
      <c r="F655" s="8">
        <v>121747.3478</v>
      </c>
      <c r="G655" s="9">
        <f t="shared" si="10"/>
        <v>3545199.8223000001</v>
      </c>
    </row>
    <row r="656" spans="1:7" x14ac:dyDescent="0.35">
      <c r="A656" s="6">
        <v>651</v>
      </c>
      <c r="B656" s="6">
        <v>651</v>
      </c>
      <c r="C656" s="6" t="s">
        <v>115</v>
      </c>
      <c r="D656" s="6" t="s">
        <v>680</v>
      </c>
      <c r="E656" s="8">
        <v>4537981.2476000004</v>
      </c>
      <c r="F656" s="8">
        <v>161383.04399999999</v>
      </c>
      <c r="G656" s="9">
        <f t="shared" si="10"/>
        <v>4699364.2916000001</v>
      </c>
    </row>
    <row r="657" spans="1:7" x14ac:dyDescent="0.35">
      <c r="A657" s="6">
        <v>652</v>
      </c>
      <c r="B657" s="6">
        <v>652</v>
      </c>
      <c r="C657" s="6" t="s">
        <v>115</v>
      </c>
      <c r="D657" s="6" t="s">
        <v>682</v>
      </c>
      <c r="E657" s="8">
        <v>4944257.4046999998</v>
      </c>
      <c r="F657" s="8">
        <v>175831.337</v>
      </c>
      <c r="G657" s="9">
        <f t="shared" si="10"/>
        <v>5120088.7417000001</v>
      </c>
    </row>
    <row r="658" spans="1:7" x14ac:dyDescent="0.35">
      <c r="A658" s="6">
        <v>653</v>
      </c>
      <c r="B658" s="6">
        <v>653</v>
      </c>
      <c r="C658" s="6" t="s">
        <v>115</v>
      </c>
      <c r="D658" s="6" t="s">
        <v>684</v>
      </c>
      <c r="E658" s="8">
        <v>3786831.1132999999</v>
      </c>
      <c r="F658" s="8">
        <v>134670.0876</v>
      </c>
      <c r="G658" s="9">
        <f t="shared" si="10"/>
        <v>3921501.2009000001</v>
      </c>
    </row>
    <row r="659" spans="1:7" x14ac:dyDescent="0.35">
      <c r="A659" s="6">
        <v>654</v>
      </c>
      <c r="B659" s="6">
        <v>654</v>
      </c>
      <c r="C659" s="6" t="s">
        <v>115</v>
      </c>
      <c r="D659" s="6" t="s">
        <v>686</v>
      </c>
      <c r="E659" s="8">
        <v>4554103.2719000001</v>
      </c>
      <c r="F659" s="8">
        <v>161956.3873</v>
      </c>
      <c r="G659" s="9">
        <f t="shared" ref="G659:G722" si="11">E659+F659</f>
        <v>4716059.6591999996</v>
      </c>
    </row>
    <row r="660" spans="1:7" x14ac:dyDescent="0.35">
      <c r="A660" s="6">
        <v>655</v>
      </c>
      <c r="B660" s="6">
        <v>655</v>
      </c>
      <c r="C660" s="6" t="s">
        <v>115</v>
      </c>
      <c r="D660" s="6" t="s">
        <v>688</v>
      </c>
      <c r="E660" s="8">
        <v>3845182.7014000001</v>
      </c>
      <c r="F660" s="8">
        <v>136745.22990000001</v>
      </c>
      <c r="G660" s="9">
        <f t="shared" si="11"/>
        <v>3981927.9313000003</v>
      </c>
    </row>
    <row r="661" spans="1:7" x14ac:dyDescent="0.35">
      <c r="A661" s="6">
        <v>656</v>
      </c>
      <c r="B661" s="6">
        <v>656</v>
      </c>
      <c r="C661" s="6" t="s">
        <v>115</v>
      </c>
      <c r="D661" s="6" t="s">
        <v>690</v>
      </c>
      <c r="E661" s="8">
        <v>3861968.6417999999</v>
      </c>
      <c r="F661" s="8">
        <v>137342.1839</v>
      </c>
      <c r="G661" s="9">
        <f t="shared" si="11"/>
        <v>3999310.8256999999</v>
      </c>
    </row>
    <row r="662" spans="1:7" x14ac:dyDescent="0.35">
      <c r="A662" s="6">
        <v>657</v>
      </c>
      <c r="B662" s="6">
        <v>657</v>
      </c>
      <c r="C662" s="6" t="s">
        <v>115</v>
      </c>
      <c r="D662" s="6" t="s">
        <v>692</v>
      </c>
      <c r="E662" s="8">
        <v>3843215.1828000001</v>
      </c>
      <c r="F662" s="8">
        <v>136675.25949999999</v>
      </c>
      <c r="G662" s="9">
        <f t="shared" si="11"/>
        <v>3979890.4423000002</v>
      </c>
    </row>
    <row r="663" spans="1:7" x14ac:dyDescent="0.35">
      <c r="A663" s="6">
        <v>658</v>
      </c>
      <c r="B663" s="6">
        <v>658</v>
      </c>
      <c r="C663" s="6" t="s">
        <v>115</v>
      </c>
      <c r="D663" s="6" t="s">
        <v>694</v>
      </c>
      <c r="E663" s="8">
        <v>4430034.4205</v>
      </c>
      <c r="F663" s="8">
        <v>157544.15909999999</v>
      </c>
      <c r="G663" s="9">
        <f t="shared" si="11"/>
        <v>4587578.5795999998</v>
      </c>
    </row>
    <row r="664" spans="1:7" x14ac:dyDescent="0.35">
      <c r="A664" s="6">
        <v>659</v>
      </c>
      <c r="B664" s="6">
        <v>659</v>
      </c>
      <c r="C664" s="6" t="s">
        <v>116</v>
      </c>
      <c r="D664" s="6" t="s">
        <v>698</v>
      </c>
      <c r="E664" s="8">
        <v>5225609.8503999999</v>
      </c>
      <c r="F664" s="8">
        <v>185837.0007</v>
      </c>
      <c r="G664" s="9">
        <f t="shared" si="11"/>
        <v>5411446.8510999996</v>
      </c>
    </row>
    <row r="665" spans="1:7" x14ac:dyDescent="0.35">
      <c r="A665" s="6">
        <v>660</v>
      </c>
      <c r="B665" s="6">
        <v>660</v>
      </c>
      <c r="C665" s="6" t="s">
        <v>116</v>
      </c>
      <c r="D665" s="6" t="s">
        <v>293</v>
      </c>
      <c r="E665" s="8">
        <v>5271353.7434</v>
      </c>
      <c r="F665" s="8">
        <v>187463.7788</v>
      </c>
      <c r="G665" s="9">
        <f t="shared" si="11"/>
        <v>5458817.5222000005</v>
      </c>
    </row>
    <row r="666" spans="1:7" x14ac:dyDescent="0.35">
      <c r="A666" s="6">
        <v>661</v>
      </c>
      <c r="B666" s="6">
        <v>661</v>
      </c>
      <c r="C666" s="6" t="s">
        <v>116</v>
      </c>
      <c r="D666" s="6" t="s">
        <v>701</v>
      </c>
      <c r="E666" s="8">
        <v>5248383.2474999996</v>
      </c>
      <c r="F666" s="8">
        <v>186646.88510000001</v>
      </c>
      <c r="G666" s="9">
        <f t="shared" si="11"/>
        <v>5435030.1325999992</v>
      </c>
    </row>
    <row r="667" spans="1:7" x14ac:dyDescent="0.35">
      <c r="A667" s="6">
        <v>662</v>
      </c>
      <c r="B667" s="6">
        <v>662</v>
      </c>
      <c r="C667" s="6" t="s">
        <v>116</v>
      </c>
      <c r="D667" s="6" t="s">
        <v>703</v>
      </c>
      <c r="E667" s="8">
        <v>3984533.2864000001</v>
      </c>
      <c r="F667" s="8">
        <v>141700.9184</v>
      </c>
      <c r="G667" s="9">
        <f t="shared" si="11"/>
        <v>4126234.2047999999</v>
      </c>
    </row>
    <row r="668" spans="1:7" x14ac:dyDescent="0.35">
      <c r="A668" s="6">
        <v>663</v>
      </c>
      <c r="B668" s="6">
        <v>663</v>
      </c>
      <c r="C668" s="6" t="s">
        <v>116</v>
      </c>
      <c r="D668" s="6" t="s">
        <v>705</v>
      </c>
      <c r="E668" s="8">
        <v>6932544.1212999998</v>
      </c>
      <c r="F668" s="8">
        <v>246540.2591</v>
      </c>
      <c r="G668" s="9">
        <f t="shared" si="11"/>
        <v>7179084.3804000001</v>
      </c>
    </row>
    <row r="669" spans="1:7" x14ac:dyDescent="0.35">
      <c r="A669" s="6">
        <v>664</v>
      </c>
      <c r="B669" s="6">
        <v>664</v>
      </c>
      <c r="C669" s="6" t="s">
        <v>116</v>
      </c>
      <c r="D669" s="6" t="s">
        <v>707</v>
      </c>
      <c r="E669" s="8">
        <v>5994886.8554999996</v>
      </c>
      <c r="F669" s="8">
        <v>213194.59830000001</v>
      </c>
      <c r="G669" s="9">
        <f t="shared" si="11"/>
        <v>6208081.4537999993</v>
      </c>
    </row>
    <row r="670" spans="1:7" x14ac:dyDescent="0.35">
      <c r="A670" s="6">
        <v>665</v>
      </c>
      <c r="B670" s="6">
        <v>665</v>
      </c>
      <c r="C670" s="6" t="s">
        <v>116</v>
      </c>
      <c r="D670" s="6" t="s">
        <v>709</v>
      </c>
      <c r="E670" s="8">
        <v>5262572.4603000004</v>
      </c>
      <c r="F670" s="8">
        <v>187151.49239999999</v>
      </c>
      <c r="G670" s="9">
        <f t="shared" si="11"/>
        <v>5449723.9527000003</v>
      </c>
    </row>
    <row r="671" spans="1:7" x14ac:dyDescent="0.35">
      <c r="A671" s="6">
        <v>666</v>
      </c>
      <c r="B671" s="6">
        <v>666</v>
      </c>
      <c r="C671" s="6" t="s">
        <v>116</v>
      </c>
      <c r="D671" s="6" t="s">
        <v>712</v>
      </c>
      <c r="E671" s="8">
        <v>4647700.4033000004</v>
      </c>
      <c r="F671" s="8">
        <v>165284.9577</v>
      </c>
      <c r="G671" s="9">
        <f t="shared" si="11"/>
        <v>4812985.3610000005</v>
      </c>
    </row>
    <row r="672" spans="1:7" x14ac:dyDescent="0.35">
      <c r="A672" s="6">
        <v>667</v>
      </c>
      <c r="B672" s="6">
        <v>667</v>
      </c>
      <c r="C672" s="6" t="s">
        <v>116</v>
      </c>
      <c r="D672" s="6" t="s">
        <v>714</v>
      </c>
      <c r="E672" s="8">
        <v>4767033.4731000001</v>
      </c>
      <c r="F672" s="8">
        <v>169528.76850000001</v>
      </c>
      <c r="G672" s="9">
        <f t="shared" si="11"/>
        <v>4936562.2416000003</v>
      </c>
    </row>
    <row r="673" spans="1:7" x14ac:dyDescent="0.35">
      <c r="A673" s="6">
        <v>668</v>
      </c>
      <c r="B673" s="6">
        <v>668</v>
      </c>
      <c r="C673" s="6" t="s">
        <v>116</v>
      </c>
      <c r="D673" s="6" t="s">
        <v>716</v>
      </c>
      <c r="E673" s="8">
        <v>4522222.1024000002</v>
      </c>
      <c r="F673" s="8">
        <v>160822.60560000001</v>
      </c>
      <c r="G673" s="9">
        <f t="shared" si="11"/>
        <v>4683044.7080000006</v>
      </c>
    </row>
    <row r="674" spans="1:7" x14ac:dyDescent="0.35">
      <c r="A674" s="6">
        <v>669</v>
      </c>
      <c r="B674" s="6">
        <v>669</v>
      </c>
      <c r="C674" s="6" t="s">
        <v>116</v>
      </c>
      <c r="D674" s="6" t="s">
        <v>718</v>
      </c>
      <c r="E674" s="8">
        <v>6248036.3321000002</v>
      </c>
      <c r="F674" s="8">
        <v>222197.28709999999</v>
      </c>
      <c r="G674" s="9">
        <f t="shared" si="11"/>
        <v>6470233.6192000005</v>
      </c>
    </row>
    <row r="675" spans="1:7" x14ac:dyDescent="0.35">
      <c r="A675" s="6">
        <v>670</v>
      </c>
      <c r="B675" s="6">
        <v>670</v>
      </c>
      <c r="C675" s="6" t="s">
        <v>116</v>
      </c>
      <c r="D675" s="6" t="s">
        <v>720</v>
      </c>
      <c r="E675" s="8">
        <v>4206505.0521</v>
      </c>
      <c r="F675" s="8">
        <v>149594.8425</v>
      </c>
      <c r="G675" s="9">
        <f t="shared" si="11"/>
        <v>4356099.8946000002</v>
      </c>
    </row>
    <row r="676" spans="1:7" x14ac:dyDescent="0.35">
      <c r="A676" s="6">
        <v>671</v>
      </c>
      <c r="B676" s="6">
        <v>671</v>
      </c>
      <c r="C676" s="6" t="s">
        <v>116</v>
      </c>
      <c r="D676" s="6" t="s">
        <v>721</v>
      </c>
      <c r="E676" s="8">
        <v>5615765.6420999998</v>
      </c>
      <c r="F676" s="8">
        <v>199712.00940000001</v>
      </c>
      <c r="G676" s="9">
        <f t="shared" si="11"/>
        <v>5815477.6514999997</v>
      </c>
    </row>
    <row r="677" spans="1:7" x14ac:dyDescent="0.35">
      <c r="A677" s="6">
        <v>672</v>
      </c>
      <c r="B677" s="6">
        <v>672</v>
      </c>
      <c r="C677" s="6" t="s">
        <v>116</v>
      </c>
      <c r="D677" s="6" t="s">
        <v>723</v>
      </c>
      <c r="E677" s="8">
        <v>5607643.3879000004</v>
      </c>
      <c r="F677" s="8">
        <v>199423.15979999999</v>
      </c>
      <c r="G677" s="9">
        <f t="shared" si="11"/>
        <v>5807066.5477</v>
      </c>
    </row>
    <row r="678" spans="1:7" x14ac:dyDescent="0.35">
      <c r="A678" s="6">
        <v>673</v>
      </c>
      <c r="B678" s="6">
        <v>673</v>
      </c>
      <c r="C678" s="6" t="s">
        <v>116</v>
      </c>
      <c r="D678" s="6" t="s">
        <v>725</v>
      </c>
      <c r="E678" s="8">
        <v>4431587.4945999999</v>
      </c>
      <c r="F678" s="8">
        <v>157599.39069999999</v>
      </c>
      <c r="G678" s="9">
        <f t="shared" si="11"/>
        <v>4589186.8853000002</v>
      </c>
    </row>
    <row r="679" spans="1:7" x14ac:dyDescent="0.35">
      <c r="A679" s="6">
        <v>674</v>
      </c>
      <c r="B679" s="6">
        <v>674</v>
      </c>
      <c r="C679" s="6" t="s">
        <v>116</v>
      </c>
      <c r="D679" s="6" t="s">
        <v>727</v>
      </c>
      <c r="E679" s="8">
        <v>5646647.3663999997</v>
      </c>
      <c r="F679" s="8">
        <v>200810.2481</v>
      </c>
      <c r="G679" s="9">
        <f t="shared" si="11"/>
        <v>5847457.6145000001</v>
      </c>
    </row>
    <row r="680" spans="1:7" x14ac:dyDescent="0.35">
      <c r="A680" s="6">
        <v>675</v>
      </c>
      <c r="B680" s="6">
        <v>675</v>
      </c>
      <c r="C680" s="6" t="s">
        <v>116</v>
      </c>
      <c r="D680" s="6" t="s">
        <v>729</v>
      </c>
      <c r="E680" s="8">
        <v>5999587.9632000001</v>
      </c>
      <c r="F680" s="8">
        <v>213361.7825</v>
      </c>
      <c r="G680" s="9">
        <f t="shared" si="11"/>
        <v>6212949.7456999999</v>
      </c>
    </row>
    <row r="681" spans="1:7" x14ac:dyDescent="0.35">
      <c r="A681" s="6">
        <v>676</v>
      </c>
      <c r="B681" s="6">
        <v>676</v>
      </c>
      <c r="C681" s="6" t="s">
        <v>117</v>
      </c>
      <c r="D681" s="6" t="s">
        <v>733</v>
      </c>
      <c r="E681" s="8">
        <v>3991865.2867000001</v>
      </c>
      <c r="F681" s="8">
        <v>141961.66440000001</v>
      </c>
      <c r="G681" s="9">
        <f t="shared" si="11"/>
        <v>4133826.9511000002</v>
      </c>
    </row>
    <row r="682" spans="1:7" x14ac:dyDescent="0.35">
      <c r="A682" s="6">
        <v>677</v>
      </c>
      <c r="B682" s="6">
        <v>677</v>
      </c>
      <c r="C682" s="6" t="s">
        <v>117</v>
      </c>
      <c r="D682" s="6" t="s">
        <v>736</v>
      </c>
      <c r="E682" s="8">
        <v>4987525.6573000001</v>
      </c>
      <c r="F682" s="8">
        <v>177370.07459999999</v>
      </c>
      <c r="G682" s="9">
        <f t="shared" si="11"/>
        <v>5164895.7319</v>
      </c>
    </row>
    <row r="683" spans="1:7" x14ac:dyDescent="0.35">
      <c r="A683" s="6">
        <v>678</v>
      </c>
      <c r="B683" s="6">
        <v>678</v>
      </c>
      <c r="C683" s="6" t="s">
        <v>117</v>
      </c>
      <c r="D683" s="6" t="s">
        <v>738</v>
      </c>
      <c r="E683" s="8">
        <v>4594557.3017999995</v>
      </c>
      <c r="F683" s="8">
        <v>163395.0434</v>
      </c>
      <c r="G683" s="9">
        <f t="shared" si="11"/>
        <v>4757952.3451999994</v>
      </c>
    </row>
    <row r="684" spans="1:7" x14ac:dyDescent="0.35">
      <c r="A684" s="6">
        <v>679</v>
      </c>
      <c r="B684" s="6">
        <v>679</v>
      </c>
      <c r="C684" s="6" t="s">
        <v>117</v>
      </c>
      <c r="D684" s="6" t="s">
        <v>740</v>
      </c>
      <c r="E684" s="8">
        <v>4904597.8624999998</v>
      </c>
      <c r="F684" s="8">
        <v>174420.9351</v>
      </c>
      <c r="G684" s="9">
        <f t="shared" si="11"/>
        <v>5079018.7976000002</v>
      </c>
    </row>
    <row r="685" spans="1:7" x14ac:dyDescent="0.35">
      <c r="A685" s="6">
        <v>680</v>
      </c>
      <c r="B685" s="6">
        <v>680</v>
      </c>
      <c r="C685" s="6" t="s">
        <v>117</v>
      </c>
      <c r="D685" s="6" t="s">
        <v>742</v>
      </c>
      <c r="E685" s="8">
        <v>4552693.8569</v>
      </c>
      <c r="F685" s="8">
        <v>161906.2647</v>
      </c>
      <c r="G685" s="9">
        <f t="shared" si="11"/>
        <v>4714600.1216000002</v>
      </c>
    </row>
    <row r="686" spans="1:7" x14ac:dyDescent="0.35">
      <c r="A686" s="6">
        <v>681</v>
      </c>
      <c r="B686" s="6">
        <v>681</v>
      </c>
      <c r="C686" s="6" t="s">
        <v>117</v>
      </c>
      <c r="D686" s="6" t="s">
        <v>744</v>
      </c>
      <c r="E686" s="8">
        <v>4551933.1094000004</v>
      </c>
      <c r="F686" s="8">
        <v>161879.21040000001</v>
      </c>
      <c r="G686" s="9">
        <f t="shared" si="11"/>
        <v>4713812.3198000006</v>
      </c>
    </row>
    <row r="687" spans="1:7" x14ac:dyDescent="0.35">
      <c r="A687" s="6">
        <v>682</v>
      </c>
      <c r="B687" s="6">
        <v>682</v>
      </c>
      <c r="C687" s="6" t="s">
        <v>117</v>
      </c>
      <c r="D687" s="6" t="s">
        <v>746</v>
      </c>
      <c r="E687" s="8">
        <v>4933253.9134</v>
      </c>
      <c r="F687" s="8">
        <v>175440.0227</v>
      </c>
      <c r="G687" s="9">
        <f t="shared" si="11"/>
        <v>5108693.9360999996</v>
      </c>
    </row>
    <row r="688" spans="1:7" x14ac:dyDescent="0.35">
      <c r="A688" s="6">
        <v>683</v>
      </c>
      <c r="B688" s="6">
        <v>683</v>
      </c>
      <c r="C688" s="6" t="s">
        <v>117</v>
      </c>
      <c r="D688" s="6" t="s">
        <v>748</v>
      </c>
      <c r="E688" s="8">
        <v>4779389.8612000002</v>
      </c>
      <c r="F688" s="8">
        <v>169968.19560000001</v>
      </c>
      <c r="G688" s="9">
        <f t="shared" si="11"/>
        <v>4949358.0568000004</v>
      </c>
    </row>
    <row r="689" spans="1:7" x14ac:dyDescent="0.35">
      <c r="A689" s="6">
        <v>684</v>
      </c>
      <c r="B689" s="6">
        <v>684</v>
      </c>
      <c r="C689" s="6" t="s">
        <v>117</v>
      </c>
      <c r="D689" s="6" t="s">
        <v>750</v>
      </c>
      <c r="E689" s="8">
        <v>4558709.7566</v>
      </c>
      <c r="F689" s="8">
        <v>162120.2065</v>
      </c>
      <c r="G689" s="9">
        <f t="shared" si="11"/>
        <v>4720829.9631000003</v>
      </c>
    </row>
    <row r="690" spans="1:7" x14ac:dyDescent="0.35">
      <c r="A690" s="6">
        <v>685</v>
      </c>
      <c r="B690" s="6">
        <v>685</v>
      </c>
      <c r="C690" s="6" t="s">
        <v>117</v>
      </c>
      <c r="D690" s="6" t="s">
        <v>752</v>
      </c>
      <c r="E690" s="8">
        <v>5345820.8997</v>
      </c>
      <c r="F690" s="8">
        <v>190112.0349</v>
      </c>
      <c r="G690" s="9">
        <f t="shared" si="11"/>
        <v>5535932.9346000003</v>
      </c>
    </row>
    <row r="691" spans="1:7" x14ac:dyDescent="0.35">
      <c r="A691" s="6">
        <v>686</v>
      </c>
      <c r="B691" s="6">
        <v>686</v>
      </c>
      <c r="C691" s="6" t="s">
        <v>117</v>
      </c>
      <c r="D691" s="6" t="s">
        <v>754</v>
      </c>
      <c r="E691" s="8">
        <v>4760989.6505000005</v>
      </c>
      <c r="F691" s="8">
        <v>169313.83369999999</v>
      </c>
      <c r="G691" s="9">
        <f t="shared" si="11"/>
        <v>4930303.4842000008</v>
      </c>
    </row>
    <row r="692" spans="1:7" x14ac:dyDescent="0.35">
      <c r="A692" s="6">
        <v>687</v>
      </c>
      <c r="B692" s="6">
        <v>687</v>
      </c>
      <c r="C692" s="6" t="s">
        <v>117</v>
      </c>
      <c r="D692" s="6" t="s">
        <v>756</v>
      </c>
      <c r="E692" s="8">
        <v>4556675.5153000001</v>
      </c>
      <c r="F692" s="8">
        <v>162047.8633</v>
      </c>
      <c r="G692" s="9">
        <f t="shared" si="11"/>
        <v>4718723.3786000004</v>
      </c>
    </row>
    <row r="693" spans="1:7" x14ac:dyDescent="0.35">
      <c r="A693" s="6">
        <v>688</v>
      </c>
      <c r="B693" s="6">
        <v>688</v>
      </c>
      <c r="C693" s="6" t="s">
        <v>117</v>
      </c>
      <c r="D693" s="6" t="s">
        <v>758</v>
      </c>
      <c r="E693" s="8">
        <v>5409565.8498</v>
      </c>
      <c r="F693" s="8">
        <v>192378.97990000001</v>
      </c>
      <c r="G693" s="9">
        <f t="shared" si="11"/>
        <v>5601944.8296999997</v>
      </c>
    </row>
    <row r="694" spans="1:7" x14ac:dyDescent="0.35">
      <c r="A694" s="6">
        <v>689</v>
      </c>
      <c r="B694" s="6">
        <v>689</v>
      </c>
      <c r="C694" s="6" t="s">
        <v>117</v>
      </c>
      <c r="D694" s="6" t="s">
        <v>760</v>
      </c>
      <c r="E694" s="8">
        <v>6624600.0928999996</v>
      </c>
      <c r="F694" s="8">
        <v>235588.9259</v>
      </c>
      <c r="G694" s="9">
        <f t="shared" si="11"/>
        <v>6860189.0187999997</v>
      </c>
    </row>
    <row r="695" spans="1:7" x14ac:dyDescent="0.35">
      <c r="A695" s="6">
        <v>690</v>
      </c>
      <c r="B695" s="6">
        <v>690</v>
      </c>
      <c r="C695" s="6" t="s">
        <v>117</v>
      </c>
      <c r="D695" s="6" t="s">
        <v>762</v>
      </c>
      <c r="E695" s="8">
        <v>5348326.3952000001</v>
      </c>
      <c r="F695" s="8">
        <v>190201.1372</v>
      </c>
      <c r="G695" s="9">
        <f t="shared" si="11"/>
        <v>5538527.5323999999</v>
      </c>
    </row>
    <row r="696" spans="1:7" x14ac:dyDescent="0.35">
      <c r="A696" s="6">
        <v>691</v>
      </c>
      <c r="B696" s="6">
        <v>691</v>
      </c>
      <c r="C696" s="6" t="s">
        <v>117</v>
      </c>
      <c r="D696" s="6" t="s">
        <v>764</v>
      </c>
      <c r="E696" s="8">
        <v>5396930.2767000003</v>
      </c>
      <c r="F696" s="8">
        <v>191929.6243</v>
      </c>
      <c r="G696" s="9">
        <f t="shared" si="11"/>
        <v>5588859.9010000005</v>
      </c>
    </row>
    <row r="697" spans="1:7" x14ac:dyDescent="0.35">
      <c r="A697" s="6">
        <v>692</v>
      </c>
      <c r="B697" s="6">
        <v>692</v>
      </c>
      <c r="C697" s="6" t="s">
        <v>117</v>
      </c>
      <c r="D697" s="6" t="s">
        <v>766</v>
      </c>
      <c r="E697" s="8">
        <v>3707932.1686999998</v>
      </c>
      <c r="F697" s="8">
        <v>131864.22500000001</v>
      </c>
      <c r="G697" s="9">
        <f t="shared" si="11"/>
        <v>3839796.3936999999</v>
      </c>
    </row>
    <row r="698" spans="1:7" x14ac:dyDescent="0.35">
      <c r="A698" s="6">
        <v>693</v>
      </c>
      <c r="B698" s="6">
        <v>693</v>
      </c>
      <c r="C698" s="6" t="s">
        <v>117</v>
      </c>
      <c r="D698" s="6" t="s">
        <v>768</v>
      </c>
      <c r="E698" s="8">
        <v>4562626.3718999997</v>
      </c>
      <c r="F698" s="8">
        <v>162259.4921</v>
      </c>
      <c r="G698" s="9">
        <f t="shared" si="11"/>
        <v>4724885.8640000001</v>
      </c>
    </row>
    <row r="699" spans="1:7" x14ac:dyDescent="0.35">
      <c r="A699" s="6">
        <v>694</v>
      </c>
      <c r="B699" s="6">
        <v>694</v>
      </c>
      <c r="C699" s="6" t="s">
        <v>117</v>
      </c>
      <c r="D699" s="6" t="s">
        <v>770</v>
      </c>
      <c r="E699" s="8">
        <v>3616331.2642000001</v>
      </c>
      <c r="F699" s="8">
        <v>128606.6459</v>
      </c>
      <c r="G699" s="9">
        <f t="shared" si="11"/>
        <v>3744937.9101</v>
      </c>
    </row>
    <row r="700" spans="1:7" x14ac:dyDescent="0.35">
      <c r="A700" s="6">
        <v>695</v>
      </c>
      <c r="B700" s="6">
        <v>695</v>
      </c>
      <c r="C700" s="6" t="s">
        <v>117</v>
      </c>
      <c r="D700" s="6" t="s">
        <v>772</v>
      </c>
      <c r="E700" s="8">
        <v>3911674.8646</v>
      </c>
      <c r="F700" s="8">
        <v>139109.87340000001</v>
      </c>
      <c r="G700" s="9">
        <f t="shared" si="11"/>
        <v>4050784.7379999999</v>
      </c>
    </row>
    <row r="701" spans="1:7" x14ac:dyDescent="0.35">
      <c r="A701" s="6">
        <v>696</v>
      </c>
      <c r="B701" s="6">
        <v>696</v>
      </c>
      <c r="C701" s="6" t="s">
        <v>117</v>
      </c>
      <c r="D701" s="6" t="s">
        <v>774</v>
      </c>
      <c r="E701" s="8">
        <v>4040048.1636000001</v>
      </c>
      <c r="F701" s="8">
        <v>143675.1795</v>
      </c>
      <c r="G701" s="9">
        <f t="shared" si="11"/>
        <v>4183723.3431000002</v>
      </c>
    </row>
    <row r="702" spans="1:7" x14ac:dyDescent="0.35">
      <c r="A702" s="6">
        <v>697</v>
      </c>
      <c r="B702" s="6">
        <v>697</v>
      </c>
      <c r="C702" s="6" t="s">
        <v>117</v>
      </c>
      <c r="D702" s="6" t="s">
        <v>776</v>
      </c>
      <c r="E702" s="8">
        <v>7502894.0040999996</v>
      </c>
      <c r="F702" s="8">
        <v>266823.4633</v>
      </c>
      <c r="G702" s="9">
        <f t="shared" si="11"/>
        <v>7769717.4673999995</v>
      </c>
    </row>
    <row r="703" spans="1:7" x14ac:dyDescent="0.35">
      <c r="A703" s="6">
        <v>698</v>
      </c>
      <c r="B703" s="6">
        <v>698</v>
      </c>
      <c r="C703" s="6" t="s">
        <v>117</v>
      </c>
      <c r="D703" s="6" t="s">
        <v>778</v>
      </c>
      <c r="E703" s="8">
        <v>4440859.2657000003</v>
      </c>
      <c r="F703" s="8">
        <v>157929.1202</v>
      </c>
      <c r="G703" s="9">
        <f t="shared" si="11"/>
        <v>4598788.3859000001</v>
      </c>
    </row>
    <row r="704" spans="1:7" x14ac:dyDescent="0.35">
      <c r="A704" s="6">
        <v>699</v>
      </c>
      <c r="B704" s="6">
        <v>699</v>
      </c>
      <c r="C704" s="6" t="s">
        <v>118</v>
      </c>
      <c r="D704" s="6" t="s">
        <v>782</v>
      </c>
      <c r="E704" s="8">
        <v>4160698.9350000001</v>
      </c>
      <c r="F704" s="8">
        <v>147965.85149999999</v>
      </c>
      <c r="G704" s="9">
        <f t="shared" si="11"/>
        <v>4308664.7865000004</v>
      </c>
    </row>
    <row r="705" spans="1:7" x14ac:dyDescent="0.35">
      <c r="A705" s="6">
        <v>700</v>
      </c>
      <c r="B705" s="6">
        <v>700</v>
      </c>
      <c r="C705" s="6" t="s">
        <v>118</v>
      </c>
      <c r="D705" s="6" t="s">
        <v>784</v>
      </c>
      <c r="E705" s="8">
        <v>4736269.5421000002</v>
      </c>
      <c r="F705" s="8">
        <v>168434.71890000001</v>
      </c>
      <c r="G705" s="9">
        <f t="shared" si="11"/>
        <v>4904704.2609999999</v>
      </c>
    </row>
    <row r="706" spans="1:7" x14ac:dyDescent="0.35">
      <c r="A706" s="6">
        <v>701</v>
      </c>
      <c r="B706" s="6">
        <v>701</v>
      </c>
      <c r="C706" s="6" t="s">
        <v>118</v>
      </c>
      <c r="D706" s="6" t="s">
        <v>786</v>
      </c>
      <c r="E706" s="8">
        <v>5104117.7394000003</v>
      </c>
      <c r="F706" s="8">
        <v>181516.40839999999</v>
      </c>
      <c r="G706" s="9">
        <f t="shared" si="11"/>
        <v>5285634.1478000004</v>
      </c>
    </row>
    <row r="707" spans="1:7" x14ac:dyDescent="0.35">
      <c r="A707" s="6">
        <v>702</v>
      </c>
      <c r="B707" s="6">
        <v>702</v>
      </c>
      <c r="C707" s="6" t="s">
        <v>118</v>
      </c>
      <c r="D707" s="6" t="s">
        <v>788</v>
      </c>
      <c r="E707" s="8">
        <v>5541858.6911000004</v>
      </c>
      <c r="F707" s="8">
        <v>197083.6758</v>
      </c>
      <c r="G707" s="9">
        <f t="shared" si="11"/>
        <v>5738942.3669000007</v>
      </c>
    </row>
    <row r="708" spans="1:7" x14ac:dyDescent="0.35">
      <c r="A708" s="6">
        <v>703</v>
      </c>
      <c r="B708" s="6">
        <v>703</v>
      </c>
      <c r="C708" s="6" t="s">
        <v>118</v>
      </c>
      <c r="D708" s="6" t="s">
        <v>790</v>
      </c>
      <c r="E708" s="8">
        <v>5213253.7105</v>
      </c>
      <c r="F708" s="8">
        <v>185397.58249999999</v>
      </c>
      <c r="G708" s="9">
        <f t="shared" si="11"/>
        <v>5398651.2929999996</v>
      </c>
    </row>
    <row r="709" spans="1:7" x14ac:dyDescent="0.35">
      <c r="A709" s="6">
        <v>704</v>
      </c>
      <c r="B709" s="6">
        <v>704</v>
      </c>
      <c r="C709" s="6" t="s">
        <v>118</v>
      </c>
      <c r="D709" s="6" t="s">
        <v>793</v>
      </c>
      <c r="E709" s="8">
        <v>4723797.9539999999</v>
      </c>
      <c r="F709" s="8">
        <v>167991.19510000001</v>
      </c>
      <c r="G709" s="9">
        <f t="shared" si="11"/>
        <v>4891789.1491</v>
      </c>
    </row>
    <row r="710" spans="1:7" x14ac:dyDescent="0.35">
      <c r="A710" s="6">
        <v>705</v>
      </c>
      <c r="B710" s="6">
        <v>705</v>
      </c>
      <c r="C710" s="6" t="s">
        <v>118</v>
      </c>
      <c r="D710" s="6" t="s">
        <v>795</v>
      </c>
      <c r="E710" s="8">
        <v>5395251.3183000004</v>
      </c>
      <c r="F710" s="8">
        <v>191869.916</v>
      </c>
      <c r="G710" s="9">
        <f t="shared" si="11"/>
        <v>5587121.2343000006</v>
      </c>
    </row>
    <row r="711" spans="1:7" x14ac:dyDescent="0.35">
      <c r="A711" s="6">
        <v>706</v>
      </c>
      <c r="B711" s="6">
        <v>706</v>
      </c>
      <c r="C711" s="6" t="s">
        <v>118</v>
      </c>
      <c r="D711" s="6" t="s">
        <v>797</v>
      </c>
      <c r="E711" s="8">
        <v>4603825.7938999999</v>
      </c>
      <c r="F711" s="8">
        <v>163724.65640000001</v>
      </c>
      <c r="G711" s="9">
        <f t="shared" si="11"/>
        <v>4767550.4502999997</v>
      </c>
    </row>
    <row r="712" spans="1:7" x14ac:dyDescent="0.35">
      <c r="A712" s="6">
        <v>707</v>
      </c>
      <c r="B712" s="6">
        <v>707</v>
      </c>
      <c r="C712" s="6" t="s">
        <v>118</v>
      </c>
      <c r="D712" s="6" t="s">
        <v>799</v>
      </c>
      <c r="E712" s="8">
        <v>5211187.8819000004</v>
      </c>
      <c r="F712" s="8">
        <v>185324.11600000001</v>
      </c>
      <c r="G712" s="9">
        <f t="shared" si="11"/>
        <v>5396511.9979000008</v>
      </c>
    </row>
    <row r="713" spans="1:7" x14ac:dyDescent="0.35">
      <c r="A713" s="6">
        <v>708</v>
      </c>
      <c r="B713" s="6">
        <v>708</v>
      </c>
      <c r="C713" s="6" t="s">
        <v>118</v>
      </c>
      <c r="D713" s="6" t="s">
        <v>801</v>
      </c>
      <c r="E713" s="8">
        <v>4704977.1491999999</v>
      </c>
      <c r="F713" s="8">
        <v>167321.8757</v>
      </c>
      <c r="G713" s="9">
        <f t="shared" si="11"/>
        <v>4872299.0248999996</v>
      </c>
    </row>
    <row r="714" spans="1:7" x14ac:dyDescent="0.35">
      <c r="A714" s="6">
        <v>709</v>
      </c>
      <c r="B714" s="6">
        <v>709</v>
      </c>
      <c r="C714" s="6" t="s">
        <v>118</v>
      </c>
      <c r="D714" s="6" t="s">
        <v>803</v>
      </c>
      <c r="E714" s="8">
        <v>4362958.8002000004</v>
      </c>
      <c r="F714" s="8">
        <v>155158.76629999999</v>
      </c>
      <c r="G714" s="9">
        <f t="shared" si="11"/>
        <v>4518117.5665000007</v>
      </c>
    </row>
    <row r="715" spans="1:7" x14ac:dyDescent="0.35">
      <c r="A715" s="6">
        <v>710</v>
      </c>
      <c r="B715" s="6">
        <v>710</v>
      </c>
      <c r="C715" s="6" t="s">
        <v>118</v>
      </c>
      <c r="D715" s="6" t="s">
        <v>805</v>
      </c>
      <c r="E715" s="8">
        <v>5194633.2895</v>
      </c>
      <c r="F715" s="8">
        <v>184735.38930000001</v>
      </c>
      <c r="G715" s="9">
        <f t="shared" si="11"/>
        <v>5379368.6787999999</v>
      </c>
    </row>
    <row r="716" spans="1:7" x14ac:dyDescent="0.35">
      <c r="A716" s="6">
        <v>711</v>
      </c>
      <c r="B716" s="6">
        <v>711</v>
      </c>
      <c r="C716" s="6" t="s">
        <v>118</v>
      </c>
      <c r="D716" s="6" t="s">
        <v>807</v>
      </c>
      <c r="E716" s="8">
        <v>5450218.5641000001</v>
      </c>
      <c r="F716" s="8">
        <v>193824.70180000001</v>
      </c>
      <c r="G716" s="9">
        <f t="shared" si="11"/>
        <v>5644043.2659</v>
      </c>
    </row>
    <row r="717" spans="1:7" x14ac:dyDescent="0.35">
      <c r="A717" s="6">
        <v>712</v>
      </c>
      <c r="B717" s="6">
        <v>712</v>
      </c>
      <c r="C717" s="6" t="s">
        <v>118</v>
      </c>
      <c r="D717" s="6" t="s">
        <v>809</v>
      </c>
      <c r="E717" s="8">
        <v>4910935.6606000001</v>
      </c>
      <c r="F717" s="8">
        <v>174646.32449999999</v>
      </c>
      <c r="G717" s="9">
        <f t="shared" si="11"/>
        <v>5085581.9851000002</v>
      </c>
    </row>
    <row r="718" spans="1:7" x14ac:dyDescent="0.35">
      <c r="A718" s="6">
        <v>713</v>
      </c>
      <c r="B718" s="6">
        <v>713</v>
      </c>
      <c r="C718" s="6" t="s">
        <v>118</v>
      </c>
      <c r="D718" s="6" t="s">
        <v>811</v>
      </c>
      <c r="E718" s="8">
        <v>4397442.0431000004</v>
      </c>
      <c r="F718" s="8">
        <v>156385.08489999999</v>
      </c>
      <c r="G718" s="9">
        <f t="shared" si="11"/>
        <v>4553827.1280000005</v>
      </c>
    </row>
    <row r="719" spans="1:7" x14ac:dyDescent="0.35">
      <c r="A719" s="6">
        <v>714</v>
      </c>
      <c r="B719" s="6">
        <v>714</v>
      </c>
      <c r="C719" s="6" t="s">
        <v>118</v>
      </c>
      <c r="D719" s="6" t="s">
        <v>813</v>
      </c>
      <c r="E719" s="8">
        <v>4886604.2311000004</v>
      </c>
      <c r="F719" s="8">
        <v>173781.03219999999</v>
      </c>
      <c r="G719" s="9">
        <f t="shared" si="11"/>
        <v>5060385.2633000007</v>
      </c>
    </row>
    <row r="720" spans="1:7" x14ac:dyDescent="0.35">
      <c r="A720" s="6">
        <v>715</v>
      </c>
      <c r="B720" s="6">
        <v>715</v>
      </c>
      <c r="C720" s="6" t="s">
        <v>118</v>
      </c>
      <c r="D720" s="6" t="s">
        <v>815</v>
      </c>
      <c r="E720" s="8">
        <v>4847127.8063000003</v>
      </c>
      <c r="F720" s="8">
        <v>172377.14240000001</v>
      </c>
      <c r="G720" s="9">
        <f t="shared" si="11"/>
        <v>5019504.9487000005</v>
      </c>
    </row>
    <row r="721" spans="1:7" x14ac:dyDescent="0.35">
      <c r="A721" s="6">
        <v>716</v>
      </c>
      <c r="B721" s="6">
        <v>716</v>
      </c>
      <c r="C721" s="6" t="s">
        <v>118</v>
      </c>
      <c r="D721" s="6" t="s">
        <v>817</v>
      </c>
      <c r="E721" s="8">
        <v>5427409.0389999999</v>
      </c>
      <c r="F721" s="8">
        <v>193013.53260000001</v>
      </c>
      <c r="G721" s="9">
        <f t="shared" si="11"/>
        <v>5620422.5715999994</v>
      </c>
    </row>
    <row r="722" spans="1:7" x14ac:dyDescent="0.35">
      <c r="A722" s="6">
        <v>717</v>
      </c>
      <c r="B722" s="6">
        <v>717</v>
      </c>
      <c r="C722" s="6" t="s">
        <v>118</v>
      </c>
      <c r="D722" s="6" t="s">
        <v>819</v>
      </c>
      <c r="E722" s="8">
        <v>5003852.4088000003</v>
      </c>
      <c r="F722" s="8">
        <v>177950.6986</v>
      </c>
      <c r="G722" s="9">
        <f t="shared" si="11"/>
        <v>5181803.1074000001</v>
      </c>
    </row>
    <row r="723" spans="1:7" x14ac:dyDescent="0.35">
      <c r="A723" s="6">
        <v>718</v>
      </c>
      <c r="B723" s="6">
        <v>718</v>
      </c>
      <c r="C723" s="6" t="s">
        <v>118</v>
      </c>
      <c r="D723" s="6" t="s">
        <v>821</v>
      </c>
      <c r="E723" s="8">
        <v>4553578.7027000003</v>
      </c>
      <c r="F723" s="8">
        <v>161937.7322</v>
      </c>
      <c r="G723" s="9">
        <f t="shared" ref="G723:G779" si="12">E723+F723</f>
        <v>4715516.4349000007</v>
      </c>
    </row>
    <row r="724" spans="1:7" x14ac:dyDescent="0.35">
      <c r="A724" s="6">
        <v>719</v>
      </c>
      <c r="B724" s="6">
        <v>719</v>
      </c>
      <c r="C724" s="6" t="s">
        <v>118</v>
      </c>
      <c r="D724" s="6" t="s">
        <v>823</v>
      </c>
      <c r="E724" s="8">
        <v>4694039.0318</v>
      </c>
      <c r="F724" s="8">
        <v>166932.88630000001</v>
      </c>
      <c r="G724" s="9">
        <f t="shared" si="12"/>
        <v>4860971.9181000004</v>
      </c>
    </row>
    <row r="725" spans="1:7" x14ac:dyDescent="0.35">
      <c r="A725" s="6">
        <v>720</v>
      </c>
      <c r="B725" s="6">
        <v>720</v>
      </c>
      <c r="C725" s="6" t="s">
        <v>118</v>
      </c>
      <c r="D725" s="6" t="s">
        <v>825</v>
      </c>
      <c r="E725" s="8">
        <v>4516394.9316999996</v>
      </c>
      <c r="F725" s="8">
        <v>160615.37539999999</v>
      </c>
      <c r="G725" s="9">
        <f t="shared" si="12"/>
        <v>4677010.3070999999</v>
      </c>
    </row>
    <row r="726" spans="1:7" x14ac:dyDescent="0.35">
      <c r="A726" s="6">
        <v>721</v>
      </c>
      <c r="B726" s="6">
        <v>721</v>
      </c>
      <c r="C726" s="6" t="s">
        <v>118</v>
      </c>
      <c r="D726" s="6" t="s">
        <v>827</v>
      </c>
      <c r="E726" s="8">
        <v>4234119.2543000001</v>
      </c>
      <c r="F726" s="8">
        <v>150576.87909999999</v>
      </c>
      <c r="G726" s="9">
        <f t="shared" si="12"/>
        <v>4384696.1333999997</v>
      </c>
    </row>
    <row r="727" spans="1:7" x14ac:dyDescent="0.35">
      <c r="A727" s="6">
        <v>722</v>
      </c>
      <c r="B727" s="6">
        <v>722</v>
      </c>
      <c r="C727" s="6" t="s">
        <v>119</v>
      </c>
      <c r="D727" s="6" t="s">
        <v>831</v>
      </c>
      <c r="E727" s="8">
        <v>4202670.2620999999</v>
      </c>
      <c r="F727" s="8">
        <v>149458.46679999999</v>
      </c>
      <c r="G727" s="9">
        <f t="shared" si="12"/>
        <v>4352128.7288999995</v>
      </c>
    </row>
    <row r="728" spans="1:7" x14ac:dyDescent="0.35">
      <c r="A728" s="6">
        <v>723</v>
      </c>
      <c r="B728" s="6">
        <v>723</v>
      </c>
      <c r="C728" s="6" t="s">
        <v>119</v>
      </c>
      <c r="D728" s="6" t="s">
        <v>833</v>
      </c>
      <c r="E728" s="8">
        <v>7191736.6453999998</v>
      </c>
      <c r="F728" s="8">
        <v>255757.8553</v>
      </c>
      <c r="G728" s="9">
        <f t="shared" si="12"/>
        <v>7447494.5006999997</v>
      </c>
    </row>
    <row r="729" spans="1:7" x14ac:dyDescent="0.35">
      <c r="A729" s="6">
        <v>724</v>
      </c>
      <c r="B729" s="6">
        <v>724</v>
      </c>
      <c r="C729" s="6" t="s">
        <v>119</v>
      </c>
      <c r="D729" s="6" t="s">
        <v>835</v>
      </c>
      <c r="E729" s="8">
        <v>4939400.1815999998</v>
      </c>
      <c r="F729" s="8">
        <v>175658.60089999999</v>
      </c>
      <c r="G729" s="9">
        <f t="shared" si="12"/>
        <v>5115058.7824999997</v>
      </c>
    </row>
    <row r="730" spans="1:7" x14ac:dyDescent="0.35">
      <c r="A730" s="6">
        <v>725</v>
      </c>
      <c r="B730" s="6">
        <v>725</v>
      </c>
      <c r="C730" s="6" t="s">
        <v>119</v>
      </c>
      <c r="D730" s="6" t="s">
        <v>837</v>
      </c>
      <c r="E730" s="8">
        <v>5897673.3559999997</v>
      </c>
      <c r="F730" s="8">
        <v>209737.41990000001</v>
      </c>
      <c r="G730" s="9">
        <f t="shared" si="12"/>
        <v>6107410.7758999998</v>
      </c>
    </row>
    <row r="731" spans="1:7" x14ac:dyDescent="0.35">
      <c r="A731" s="6">
        <v>726</v>
      </c>
      <c r="B731" s="6">
        <v>726</v>
      </c>
      <c r="C731" s="6" t="s">
        <v>119</v>
      </c>
      <c r="D731" s="6" t="s">
        <v>839</v>
      </c>
      <c r="E731" s="8">
        <v>6371524.6753000002</v>
      </c>
      <c r="F731" s="8">
        <v>226588.87090000001</v>
      </c>
      <c r="G731" s="9">
        <f t="shared" si="12"/>
        <v>6598113.5462000007</v>
      </c>
    </row>
    <row r="732" spans="1:7" x14ac:dyDescent="0.35">
      <c r="A732" s="6">
        <v>727</v>
      </c>
      <c r="B732" s="6">
        <v>727</v>
      </c>
      <c r="C732" s="6" t="s">
        <v>119</v>
      </c>
      <c r="D732" s="6" t="s">
        <v>841</v>
      </c>
      <c r="E732" s="8">
        <v>4413876.7204999998</v>
      </c>
      <c r="F732" s="8">
        <v>156969.54699999999</v>
      </c>
      <c r="G732" s="9">
        <f t="shared" si="12"/>
        <v>4570846.2675000001</v>
      </c>
    </row>
    <row r="733" spans="1:7" x14ac:dyDescent="0.35">
      <c r="A733" s="6">
        <v>728</v>
      </c>
      <c r="B733" s="6">
        <v>728</v>
      </c>
      <c r="C733" s="6" t="s">
        <v>119</v>
      </c>
      <c r="D733" s="6" t="s">
        <v>843</v>
      </c>
      <c r="E733" s="8">
        <v>4245390.6818000004</v>
      </c>
      <c r="F733" s="8">
        <v>150977.72200000001</v>
      </c>
      <c r="G733" s="9">
        <f t="shared" si="12"/>
        <v>4396368.4038000004</v>
      </c>
    </row>
    <row r="734" spans="1:7" x14ac:dyDescent="0.35">
      <c r="A734" s="6">
        <v>729</v>
      </c>
      <c r="B734" s="6">
        <v>729</v>
      </c>
      <c r="C734" s="6" t="s">
        <v>119</v>
      </c>
      <c r="D734" s="6" t="s">
        <v>845</v>
      </c>
      <c r="E734" s="8">
        <v>6589426.9331</v>
      </c>
      <c r="F734" s="8">
        <v>234338.07199999999</v>
      </c>
      <c r="G734" s="9">
        <f t="shared" si="12"/>
        <v>6823765.0050999997</v>
      </c>
    </row>
    <row r="735" spans="1:7" x14ac:dyDescent="0.35">
      <c r="A735" s="6">
        <v>730</v>
      </c>
      <c r="B735" s="6">
        <v>730</v>
      </c>
      <c r="C735" s="6" t="s">
        <v>119</v>
      </c>
      <c r="D735" s="6" t="s">
        <v>847</v>
      </c>
      <c r="E735" s="8">
        <v>4690612.8921999997</v>
      </c>
      <c r="F735" s="8">
        <v>166811.0434</v>
      </c>
      <c r="G735" s="9">
        <f t="shared" si="12"/>
        <v>4857423.9355999995</v>
      </c>
    </row>
    <row r="736" spans="1:7" x14ac:dyDescent="0.35">
      <c r="A736" s="6">
        <v>731</v>
      </c>
      <c r="B736" s="6">
        <v>731</v>
      </c>
      <c r="C736" s="6" t="s">
        <v>119</v>
      </c>
      <c r="D736" s="6" t="s">
        <v>850</v>
      </c>
      <c r="E736" s="8">
        <v>4330832.1665000003</v>
      </c>
      <c r="F736" s="8">
        <v>154016.25520000001</v>
      </c>
      <c r="G736" s="9">
        <f t="shared" si="12"/>
        <v>4484848.4217000008</v>
      </c>
    </row>
    <row r="737" spans="1:7" x14ac:dyDescent="0.35">
      <c r="A737" s="6">
        <v>732</v>
      </c>
      <c r="B737" s="6">
        <v>732</v>
      </c>
      <c r="C737" s="6" t="s">
        <v>119</v>
      </c>
      <c r="D737" s="6" t="s">
        <v>852</v>
      </c>
      <c r="E737" s="8">
        <v>6462978.9009999996</v>
      </c>
      <c r="F737" s="8">
        <v>229841.23360000001</v>
      </c>
      <c r="G737" s="9">
        <f t="shared" si="12"/>
        <v>6692820.1345999995</v>
      </c>
    </row>
    <row r="738" spans="1:7" x14ac:dyDescent="0.35">
      <c r="A738" s="6">
        <v>733</v>
      </c>
      <c r="B738" s="6">
        <v>733</v>
      </c>
      <c r="C738" s="6" t="s">
        <v>119</v>
      </c>
      <c r="D738" s="6" t="s">
        <v>854</v>
      </c>
      <c r="E738" s="8">
        <v>5115656.7466000002</v>
      </c>
      <c r="F738" s="8">
        <v>181926.7671</v>
      </c>
      <c r="G738" s="9">
        <f t="shared" si="12"/>
        <v>5297583.5137</v>
      </c>
    </row>
    <row r="739" spans="1:7" x14ac:dyDescent="0.35">
      <c r="A739" s="6">
        <v>734</v>
      </c>
      <c r="B739" s="6">
        <v>734</v>
      </c>
      <c r="C739" s="6" t="s">
        <v>119</v>
      </c>
      <c r="D739" s="6" t="s">
        <v>856</v>
      </c>
      <c r="E739" s="8">
        <v>4396838.7229000004</v>
      </c>
      <c r="F739" s="8">
        <v>156363.6292</v>
      </c>
      <c r="G739" s="9">
        <f t="shared" si="12"/>
        <v>4553202.3521000007</v>
      </c>
    </row>
    <row r="740" spans="1:7" x14ac:dyDescent="0.35">
      <c r="A740" s="6">
        <v>735</v>
      </c>
      <c r="B740" s="6">
        <v>735</v>
      </c>
      <c r="C740" s="6" t="s">
        <v>119</v>
      </c>
      <c r="D740" s="6" t="s">
        <v>858</v>
      </c>
      <c r="E740" s="8">
        <v>6297847.0197999999</v>
      </c>
      <c r="F740" s="8">
        <v>223968.69159999999</v>
      </c>
      <c r="G740" s="9">
        <f t="shared" si="12"/>
        <v>6521815.7113999994</v>
      </c>
    </row>
    <row r="741" spans="1:7" x14ac:dyDescent="0.35">
      <c r="A741" s="6">
        <v>736</v>
      </c>
      <c r="B741" s="6">
        <v>736</v>
      </c>
      <c r="C741" s="6" t="s">
        <v>119</v>
      </c>
      <c r="D741" s="6" t="s">
        <v>860</v>
      </c>
      <c r="E741" s="8">
        <v>4174926.5180000002</v>
      </c>
      <c r="F741" s="8">
        <v>148471.82329999999</v>
      </c>
      <c r="G741" s="9">
        <f t="shared" si="12"/>
        <v>4323398.3413000004</v>
      </c>
    </row>
    <row r="742" spans="1:7" x14ac:dyDescent="0.35">
      <c r="A742" s="6">
        <v>737</v>
      </c>
      <c r="B742" s="6">
        <v>737</v>
      </c>
      <c r="C742" s="6" t="s">
        <v>119</v>
      </c>
      <c r="D742" s="6" t="s">
        <v>862</v>
      </c>
      <c r="E742" s="8">
        <v>4528958.9430999998</v>
      </c>
      <c r="F742" s="8">
        <v>161062.18609999999</v>
      </c>
      <c r="G742" s="9">
        <f t="shared" si="12"/>
        <v>4690021.1291999994</v>
      </c>
    </row>
    <row r="743" spans="1:7" x14ac:dyDescent="0.35">
      <c r="A743" s="6">
        <v>738</v>
      </c>
      <c r="B743" s="6">
        <v>738</v>
      </c>
      <c r="C743" s="6" t="s">
        <v>120</v>
      </c>
      <c r="D743" s="6" t="s">
        <v>866</v>
      </c>
      <c r="E743" s="8">
        <v>4680409.7487000003</v>
      </c>
      <c r="F743" s="8">
        <v>166448.19159999999</v>
      </c>
      <c r="G743" s="9">
        <f t="shared" si="12"/>
        <v>4846857.9402999999</v>
      </c>
    </row>
    <row r="744" spans="1:7" x14ac:dyDescent="0.35">
      <c r="A744" s="6">
        <v>739</v>
      </c>
      <c r="B744" s="6">
        <v>739</v>
      </c>
      <c r="C744" s="6" t="s">
        <v>120</v>
      </c>
      <c r="D744" s="6" t="s">
        <v>868</v>
      </c>
      <c r="E744" s="8">
        <v>5179336.7630000003</v>
      </c>
      <c r="F744" s="8">
        <v>184191.40299999999</v>
      </c>
      <c r="G744" s="9">
        <f t="shared" si="12"/>
        <v>5363528.1660000002</v>
      </c>
    </row>
    <row r="745" spans="1:7" x14ac:dyDescent="0.35">
      <c r="A745" s="6">
        <v>740</v>
      </c>
      <c r="B745" s="6">
        <v>740</v>
      </c>
      <c r="C745" s="6" t="s">
        <v>120</v>
      </c>
      <c r="D745" s="6" t="s">
        <v>870</v>
      </c>
      <c r="E745" s="8">
        <v>4336606.3770000003</v>
      </c>
      <c r="F745" s="8">
        <v>154221.60200000001</v>
      </c>
      <c r="G745" s="9">
        <f t="shared" si="12"/>
        <v>4490827.9790000003</v>
      </c>
    </row>
    <row r="746" spans="1:7" x14ac:dyDescent="0.35">
      <c r="A746" s="6">
        <v>741</v>
      </c>
      <c r="B746" s="6">
        <v>741</v>
      </c>
      <c r="C746" s="6" t="s">
        <v>120</v>
      </c>
      <c r="D746" s="6" t="s">
        <v>872</v>
      </c>
      <c r="E746" s="8">
        <v>4855418.0957000004</v>
      </c>
      <c r="F746" s="8">
        <v>172671.96780000001</v>
      </c>
      <c r="G746" s="9">
        <f t="shared" si="12"/>
        <v>5028090.0635000002</v>
      </c>
    </row>
    <row r="747" spans="1:7" x14ac:dyDescent="0.35">
      <c r="A747" s="6">
        <v>742</v>
      </c>
      <c r="B747" s="6">
        <v>742</v>
      </c>
      <c r="C747" s="6" t="s">
        <v>120</v>
      </c>
      <c r="D747" s="6" t="s">
        <v>874</v>
      </c>
      <c r="E747" s="8">
        <v>6810095.3207999999</v>
      </c>
      <c r="F747" s="8">
        <v>242185.64439999999</v>
      </c>
      <c r="G747" s="9">
        <f t="shared" si="12"/>
        <v>7052280.9651999995</v>
      </c>
    </row>
    <row r="748" spans="1:7" x14ac:dyDescent="0.35">
      <c r="A748" s="6">
        <v>743</v>
      </c>
      <c r="B748" s="6">
        <v>743</v>
      </c>
      <c r="C748" s="6" t="s">
        <v>120</v>
      </c>
      <c r="D748" s="6" t="s">
        <v>876</v>
      </c>
      <c r="E748" s="8">
        <v>5643810.1256999997</v>
      </c>
      <c r="F748" s="8">
        <v>200709.3481</v>
      </c>
      <c r="G748" s="9">
        <f t="shared" si="12"/>
        <v>5844519.4737999998</v>
      </c>
    </row>
    <row r="749" spans="1:7" x14ac:dyDescent="0.35">
      <c r="A749" s="6">
        <v>744</v>
      </c>
      <c r="B749" s="6">
        <v>744</v>
      </c>
      <c r="C749" s="6" t="s">
        <v>120</v>
      </c>
      <c r="D749" s="6" t="s">
        <v>878</v>
      </c>
      <c r="E749" s="8">
        <v>5196087.6693000002</v>
      </c>
      <c r="F749" s="8">
        <v>184787.11110000001</v>
      </c>
      <c r="G749" s="9">
        <f t="shared" si="12"/>
        <v>5380874.7804000005</v>
      </c>
    </row>
    <row r="750" spans="1:7" x14ac:dyDescent="0.35">
      <c r="A750" s="6">
        <v>745</v>
      </c>
      <c r="B750" s="6">
        <v>745</v>
      </c>
      <c r="C750" s="6" t="s">
        <v>120</v>
      </c>
      <c r="D750" s="6" t="s">
        <v>880</v>
      </c>
      <c r="E750" s="8">
        <v>4514334.3973000003</v>
      </c>
      <c r="F750" s="8">
        <v>160542.09719999999</v>
      </c>
      <c r="G750" s="9">
        <f t="shared" si="12"/>
        <v>4674876.4945</v>
      </c>
    </row>
    <row r="751" spans="1:7" x14ac:dyDescent="0.35">
      <c r="A751" s="6">
        <v>746</v>
      </c>
      <c r="B751" s="6">
        <v>746</v>
      </c>
      <c r="C751" s="6" t="s">
        <v>120</v>
      </c>
      <c r="D751" s="6" t="s">
        <v>882</v>
      </c>
      <c r="E751" s="8">
        <v>5953684.7374</v>
      </c>
      <c r="F751" s="8">
        <v>211729.33809999999</v>
      </c>
      <c r="G751" s="9">
        <f t="shared" si="12"/>
        <v>6165414.0755000003</v>
      </c>
    </row>
    <row r="752" spans="1:7" x14ac:dyDescent="0.35">
      <c r="A752" s="6">
        <v>747</v>
      </c>
      <c r="B752" s="6">
        <v>747</v>
      </c>
      <c r="C752" s="6" t="s">
        <v>120</v>
      </c>
      <c r="D752" s="6" t="s">
        <v>884</v>
      </c>
      <c r="E752" s="8">
        <v>4198863.4962999998</v>
      </c>
      <c r="F752" s="8">
        <v>149323.08780000001</v>
      </c>
      <c r="G752" s="9">
        <f t="shared" si="12"/>
        <v>4348186.5840999996</v>
      </c>
    </row>
    <row r="753" spans="1:7" x14ac:dyDescent="0.35">
      <c r="A753" s="6">
        <v>748</v>
      </c>
      <c r="B753" s="6">
        <v>748</v>
      </c>
      <c r="C753" s="6" t="s">
        <v>120</v>
      </c>
      <c r="D753" s="6" t="s">
        <v>886</v>
      </c>
      <c r="E753" s="8">
        <v>4021843.639</v>
      </c>
      <c r="F753" s="8">
        <v>143027.77679999999</v>
      </c>
      <c r="G753" s="9">
        <f t="shared" si="12"/>
        <v>4164871.4158000001</v>
      </c>
    </row>
    <row r="754" spans="1:7" x14ac:dyDescent="0.35">
      <c r="A754" s="6">
        <v>749</v>
      </c>
      <c r="B754" s="6">
        <v>749</v>
      </c>
      <c r="C754" s="6" t="s">
        <v>120</v>
      </c>
      <c r="D754" s="6" t="s">
        <v>888</v>
      </c>
      <c r="E754" s="8">
        <v>4312031.4280000003</v>
      </c>
      <c r="F754" s="8">
        <v>153347.64939999999</v>
      </c>
      <c r="G754" s="9">
        <f t="shared" si="12"/>
        <v>4465379.0774000008</v>
      </c>
    </row>
    <row r="755" spans="1:7" x14ac:dyDescent="0.35">
      <c r="A755" s="6">
        <v>750</v>
      </c>
      <c r="B755" s="6">
        <v>750</v>
      </c>
      <c r="C755" s="6" t="s">
        <v>120</v>
      </c>
      <c r="D755" s="6" t="s">
        <v>890</v>
      </c>
      <c r="E755" s="8">
        <v>4689844.1754999999</v>
      </c>
      <c r="F755" s="8">
        <v>166783.70569999999</v>
      </c>
      <c r="G755" s="9">
        <f t="shared" si="12"/>
        <v>4856627.8811999997</v>
      </c>
    </row>
    <row r="756" spans="1:7" x14ac:dyDescent="0.35">
      <c r="A756" s="6">
        <v>751</v>
      </c>
      <c r="B756" s="6">
        <v>751</v>
      </c>
      <c r="C756" s="6" t="s">
        <v>120</v>
      </c>
      <c r="D756" s="6" t="s">
        <v>892</v>
      </c>
      <c r="E756" s="8">
        <v>5160640.0048000002</v>
      </c>
      <c r="F756" s="8">
        <v>183526.495</v>
      </c>
      <c r="G756" s="9">
        <f t="shared" si="12"/>
        <v>5344166.4998000003</v>
      </c>
    </row>
    <row r="757" spans="1:7" x14ac:dyDescent="0.35">
      <c r="A757" s="6">
        <v>752</v>
      </c>
      <c r="B757" s="6">
        <v>752</v>
      </c>
      <c r="C757" s="6" t="s">
        <v>120</v>
      </c>
      <c r="D757" s="6" t="s">
        <v>894</v>
      </c>
      <c r="E757" s="8">
        <v>4786441.9897999996</v>
      </c>
      <c r="F757" s="8">
        <v>170218.98860000001</v>
      </c>
      <c r="G757" s="9">
        <f t="shared" si="12"/>
        <v>4956660.9783999994</v>
      </c>
    </row>
    <row r="758" spans="1:7" x14ac:dyDescent="0.35">
      <c r="A758" s="6">
        <v>753</v>
      </c>
      <c r="B758" s="6">
        <v>753</v>
      </c>
      <c r="C758" s="6" t="s">
        <v>120</v>
      </c>
      <c r="D758" s="6" t="s">
        <v>896</v>
      </c>
      <c r="E758" s="8">
        <v>4988292.9168999996</v>
      </c>
      <c r="F758" s="8">
        <v>177397.36050000001</v>
      </c>
      <c r="G758" s="9">
        <f t="shared" si="12"/>
        <v>5165690.2774</v>
      </c>
    </row>
    <row r="759" spans="1:7" x14ac:dyDescent="0.35">
      <c r="A759" s="6">
        <v>754</v>
      </c>
      <c r="B759" s="6">
        <v>754</v>
      </c>
      <c r="C759" s="6" t="s">
        <v>120</v>
      </c>
      <c r="D759" s="6" t="s">
        <v>898</v>
      </c>
      <c r="E759" s="8">
        <v>4976438.9878000002</v>
      </c>
      <c r="F759" s="8">
        <v>176975.80230000001</v>
      </c>
      <c r="G759" s="9">
        <f t="shared" si="12"/>
        <v>5153414.7900999999</v>
      </c>
    </row>
    <row r="760" spans="1:7" x14ac:dyDescent="0.35">
      <c r="A760" s="6">
        <v>755</v>
      </c>
      <c r="B760" s="6">
        <v>755</v>
      </c>
      <c r="C760" s="6" t="s">
        <v>121</v>
      </c>
      <c r="D760" s="6" t="s">
        <v>901</v>
      </c>
      <c r="E760" s="8">
        <v>4684174.8267999999</v>
      </c>
      <c r="F760" s="8">
        <v>166582.08809999999</v>
      </c>
      <c r="G760" s="9">
        <f t="shared" si="12"/>
        <v>4850756.9149000002</v>
      </c>
    </row>
    <row r="761" spans="1:7" x14ac:dyDescent="0.35">
      <c r="A761" s="6">
        <v>756</v>
      </c>
      <c r="B761" s="6">
        <v>756</v>
      </c>
      <c r="C761" s="6" t="s">
        <v>121</v>
      </c>
      <c r="D761" s="6" t="s">
        <v>903</v>
      </c>
      <c r="E761" s="8">
        <v>4535451.9648000002</v>
      </c>
      <c r="F761" s="8">
        <v>161293.09570000001</v>
      </c>
      <c r="G761" s="9">
        <f t="shared" si="12"/>
        <v>4696745.0605000006</v>
      </c>
    </row>
    <row r="762" spans="1:7" x14ac:dyDescent="0.35">
      <c r="A762" s="6">
        <v>757</v>
      </c>
      <c r="B762" s="6">
        <v>757</v>
      </c>
      <c r="C762" s="6" t="s">
        <v>121</v>
      </c>
      <c r="D762" s="6" t="s">
        <v>905</v>
      </c>
      <c r="E762" s="8">
        <v>5352576.2138</v>
      </c>
      <c r="F762" s="8">
        <v>190352.27239999999</v>
      </c>
      <c r="G762" s="9">
        <f t="shared" si="12"/>
        <v>5542928.4862000002</v>
      </c>
    </row>
    <row r="763" spans="1:7" x14ac:dyDescent="0.35">
      <c r="A763" s="6">
        <v>758</v>
      </c>
      <c r="B763" s="6">
        <v>758</v>
      </c>
      <c r="C763" s="6" t="s">
        <v>121</v>
      </c>
      <c r="D763" s="6" t="s">
        <v>907</v>
      </c>
      <c r="E763" s="8">
        <v>5907682.6063000001</v>
      </c>
      <c r="F763" s="8">
        <v>210093.3763</v>
      </c>
      <c r="G763" s="9">
        <f t="shared" si="12"/>
        <v>6117775.9825999998</v>
      </c>
    </row>
    <row r="764" spans="1:7" x14ac:dyDescent="0.35">
      <c r="A764" s="6">
        <v>759</v>
      </c>
      <c r="B764" s="6">
        <v>759</v>
      </c>
      <c r="C764" s="6" t="s">
        <v>121</v>
      </c>
      <c r="D764" s="6" t="s">
        <v>909</v>
      </c>
      <c r="E764" s="8">
        <v>5142008.1168</v>
      </c>
      <c r="F764" s="8">
        <v>182863.894</v>
      </c>
      <c r="G764" s="9">
        <f t="shared" si="12"/>
        <v>5324872.0108000003</v>
      </c>
    </row>
    <row r="765" spans="1:7" x14ac:dyDescent="0.35">
      <c r="A765" s="6">
        <v>760</v>
      </c>
      <c r="B765" s="6">
        <v>760</v>
      </c>
      <c r="C765" s="6" t="s">
        <v>121</v>
      </c>
      <c r="D765" s="6" t="s">
        <v>911</v>
      </c>
      <c r="E765" s="8">
        <v>7139974.5384999998</v>
      </c>
      <c r="F765" s="8">
        <v>253917.05300000001</v>
      </c>
      <c r="G765" s="9">
        <f t="shared" si="12"/>
        <v>7393891.5915000001</v>
      </c>
    </row>
    <row r="766" spans="1:7" x14ac:dyDescent="0.35">
      <c r="A766" s="6">
        <v>761</v>
      </c>
      <c r="B766" s="6">
        <v>761</v>
      </c>
      <c r="C766" s="6" t="s">
        <v>121</v>
      </c>
      <c r="D766" s="6" t="s">
        <v>913</v>
      </c>
      <c r="E766" s="8">
        <v>5422500.9003999997</v>
      </c>
      <c r="F766" s="8">
        <v>192838.98579999999</v>
      </c>
      <c r="G766" s="9">
        <f t="shared" si="12"/>
        <v>5615339.8861999996</v>
      </c>
    </row>
    <row r="767" spans="1:7" x14ac:dyDescent="0.35">
      <c r="A767" s="6">
        <v>762</v>
      </c>
      <c r="B767" s="6">
        <v>762</v>
      </c>
      <c r="C767" s="6" t="s">
        <v>121</v>
      </c>
      <c r="D767" s="6" t="s">
        <v>828</v>
      </c>
      <c r="E767" s="8">
        <v>4919684.7559000002</v>
      </c>
      <c r="F767" s="8">
        <v>174957.4663</v>
      </c>
      <c r="G767" s="9">
        <f t="shared" si="12"/>
        <v>5094642.2222000007</v>
      </c>
    </row>
    <row r="768" spans="1:7" x14ac:dyDescent="0.35">
      <c r="A768" s="6">
        <v>763</v>
      </c>
      <c r="B768" s="6">
        <v>763</v>
      </c>
      <c r="C768" s="6" t="s">
        <v>121</v>
      </c>
      <c r="D768" s="6" t="s">
        <v>916</v>
      </c>
      <c r="E768" s="8">
        <v>5318318.3448999999</v>
      </c>
      <c r="F768" s="8">
        <v>189133.9687</v>
      </c>
      <c r="G768" s="9">
        <f t="shared" si="12"/>
        <v>5507452.3136</v>
      </c>
    </row>
    <row r="769" spans="1:7" x14ac:dyDescent="0.35">
      <c r="A769" s="6">
        <v>764</v>
      </c>
      <c r="B769" s="6">
        <v>764</v>
      </c>
      <c r="C769" s="6" t="s">
        <v>121</v>
      </c>
      <c r="D769" s="6" t="s">
        <v>918</v>
      </c>
      <c r="E769" s="8">
        <v>7019746.4891999997</v>
      </c>
      <c r="F769" s="8">
        <v>249641.4142</v>
      </c>
      <c r="G769" s="9">
        <f t="shared" si="12"/>
        <v>7269387.9034000002</v>
      </c>
    </row>
    <row r="770" spans="1:7" x14ac:dyDescent="0.35">
      <c r="A770" s="6">
        <v>765</v>
      </c>
      <c r="B770" s="6">
        <v>765</v>
      </c>
      <c r="C770" s="6" t="s">
        <v>121</v>
      </c>
      <c r="D770" s="6" t="s">
        <v>920</v>
      </c>
      <c r="E770" s="8">
        <v>4382989.0826000003</v>
      </c>
      <c r="F770" s="8">
        <v>155871.098</v>
      </c>
      <c r="G770" s="9">
        <f t="shared" si="12"/>
        <v>4538860.1806000005</v>
      </c>
    </row>
    <row r="771" spans="1:7" x14ac:dyDescent="0.35">
      <c r="A771" s="6">
        <v>766</v>
      </c>
      <c r="B771" s="6">
        <v>766</v>
      </c>
      <c r="C771" s="6" t="s">
        <v>121</v>
      </c>
      <c r="D771" s="6" t="s">
        <v>922</v>
      </c>
      <c r="E771" s="8">
        <v>5062424.8351999996</v>
      </c>
      <c r="F771" s="8">
        <v>180033.69450000001</v>
      </c>
      <c r="G771" s="9">
        <f t="shared" si="12"/>
        <v>5242458.5296999998</v>
      </c>
    </row>
    <row r="772" spans="1:7" x14ac:dyDescent="0.35">
      <c r="A772" s="6">
        <v>767</v>
      </c>
      <c r="B772" s="6">
        <v>767</v>
      </c>
      <c r="C772" s="6" t="s">
        <v>121</v>
      </c>
      <c r="D772" s="6" t="s">
        <v>924</v>
      </c>
      <c r="E772" s="8">
        <v>5363472.6903999997</v>
      </c>
      <c r="F772" s="8">
        <v>190739.78090000001</v>
      </c>
      <c r="G772" s="9">
        <f t="shared" si="12"/>
        <v>5554212.4712999994</v>
      </c>
    </row>
    <row r="773" spans="1:7" x14ac:dyDescent="0.35">
      <c r="A773" s="6">
        <v>768</v>
      </c>
      <c r="B773" s="6">
        <v>768</v>
      </c>
      <c r="C773" s="6" t="s">
        <v>121</v>
      </c>
      <c r="D773" s="6" t="s">
        <v>926</v>
      </c>
      <c r="E773" s="8">
        <v>5923456.7269000001</v>
      </c>
      <c r="F773" s="8">
        <v>210654.34719999999</v>
      </c>
      <c r="G773" s="9">
        <f t="shared" si="12"/>
        <v>6134111.0740999999</v>
      </c>
    </row>
    <row r="774" spans="1:7" x14ac:dyDescent="0.35">
      <c r="A774" s="6">
        <v>769</v>
      </c>
      <c r="B774" s="6">
        <v>769</v>
      </c>
      <c r="C774" s="6" t="s">
        <v>930</v>
      </c>
      <c r="D774" s="6" t="s">
        <v>931</v>
      </c>
      <c r="E774" s="8">
        <v>3912862.3223000001</v>
      </c>
      <c r="F774" s="8">
        <v>139152.10260000001</v>
      </c>
      <c r="G774" s="9">
        <f t="shared" si="12"/>
        <v>4052014.4249</v>
      </c>
    </row>
    <row r="775" spans="1:7" x14ac:dyDescent="0.35">
      <c r="A775" s="6">
        <v>770</v>
      </c>
      <c r="B775" s="6">
        <v>770</v>
      </c>
      <c r="C775" s="6" t="s">
        <v>930</v>
      </c>
      <c r="D775" s="6" t="s">
        <v>933</v>
      </c>
      <c r="E775" s="8">
        <v>9988611.3670000006</v>
      </c>
      <c r="F775" s="8">
        <v>355222.38179999997</v>
      </c>
      <c r="G775" s="9">
        <f t="shared" si="12"/>
        <v>10343833.7488</v>
      </c>
    </row>
    <row r="776" spans="1:7" x14ac:dyDescent="0.35">
      <c r="A776" s="6">
        <v>771</v>
      </c>
      <c r="B776" s="6">
        <v>771</v>
      </c>
      <c r="C776" s="6" t="s">
        <v>930</v>
      </c>
      <c r="D776" s="6" t="s">
        <v>935</v>
      </c>
      <c r="E776" s="8">
        <v>5626311.6298000002</v>
      </c>
      <c r="F776" s="8">
        <v>200087.05360000001</v>
      </c>
      <c r="G776" s="9">
        <f t="shared" si="12"/>
        <v>5826398.6834000004</v>
      </c>
    </row>
    <row r="777" spans="1:7" x14ac:dyDescent="0.35">
      <c r="A777" s="6">
        <v>772</v>
      </c>
      <c r="B777" s="6">
        <v>772</v>
      </c>
      <c r="C777" s="6" t="s">
        <v>930</v>
      </c>
      <c r="D777" s="6" t="s">
        <v>937</v>
      </c>
      <c r="E777" s="8">
        <v>4821823.6579999998</v>
      </c>
      <c r="F777" s="8">
        <v>171477.25760000001</v>
      </c>
      <c r="G777" s="9">
        <f t="shared" si="12"/>
        <v>4993300.9155999999</v>
      </c>
    </row>
    <row r="778" spans="1:7" x14ac:dyDescent="0.35">
      <c r="A778" s="6">
        <v>773</v>
      </c>
      <c r="B778" s="6">
        <v>773</v>
      </c>
      <c r="C778" s="6" t="s">
        <v>930</v>
      </c>
      <c r="D778" s="6" t="s">
        <v>939</v>
      </c>
      <c r="E778" s="8">
        <v>4581552.3660000004</v>
      </c>
      <c r="F778" s="8">
        <v>162932.55230000001</v>
      </c>
      <c r="G778" s="9">
        <f t="shared" si="12"/>
        <v>4744484.9183</v>
      </c>
    </row>
    <row r="779" spans="1:7" x14ac:dyDescent="0.35">
      <c r="A779" s="6">
        <v>774</v>
      </c>
      <c r="B779" s="6">
        <v>774</v>
      </c>
      <c r="C779" s="6" t="s">
        <v>930</v>
      </c>
      <c r="D779" s="6" t="s">
        <v>941</v>
      </c>
      <c r="E779" s="8">
        <v>4712758.6399999997</v>
      </c>
      <c r="F779" s="8">
        <v>167598.60680000001</v>
      </c>
      <c r="G779" s="9">
        <f t="shared" si="12"/>
        <v>4880357.2467999998</v>
      </c>
    </row>
    <row r="780" spans="1:7" x14ac:dyDescent="0.35">
      <c r="A780" s="6"/>
      <c r="B780" s="6"/>
      <c r="C780" s="6"/>
      <c r="D780" s="6"/>
      <c r="E780" s="10">
        <f>SUM(E6:E779)</f>
        <v>3702789166.6894026</v>
      </c>
      <c r="F780" s="10">
        <f t="shared" ref="F780:G780" si="13">SUM(F6:F779)</f>
        <v>131681325.74659996</v>
      </c>
      <c r="G780" s="10">
        <f t="shared" si="13"/>
        <v>3834470492.4360013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MONTHENTRY</vt:lpstr>
      <vt:lpstr>Sum &amp; FG</vt:lpstr>
      <vt:lpstr>State Details</vt:lpstr>
      <vt:lpstr>LG Details</vt:lpstr>
      <vt:lpstr>Ecology to States</vt:lpstr>
      <vt:lpstr>SumSum</vt:lpstr>
      <vt:lpstr>Ecology to Individual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Chenko</dc:creator>
  <cp:lastModifiedBy>Mikael Chenko</cp:lastModifiedBy>
  <cp:lastPrinted>2023-01-31T09:33:00Z</cp:lastPrinted>
  <dcterms:created xsi:type="dcterms:W3CDTF">2003-11-12T08:54:00Z</dcterms:created>
  <dcterms:modified xsi:type="dcterms:W3CDTF">2023-06-07T16:29:10Z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AD4C4E6CDB5A4BFBADE88A005D8B1CFE</vt:lpwstr>
  </property>
  <property fmtid="{D5CDD505-2E9C-101B-9397-08002B2CF9AE}" pid="3" name="KSOProductBuildVer">
    <vt:lpwstr>1033-11.2.0.11440</vt:lpwstr>
  </property>
</Properties>
</file>